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res\IN\RU\"/>
    </mc:Choice>
  </mc:AlternateContent>
  <bookViews>
    <workbookView xWindow="240" yWindow="252" windowWidth="20112" windowHeight="7812" tabRatio="923" firstSheet="7" activeTab="13"/>
  </bookViews>
  <sheets>
    <sheet name="Air France" sheetId="22" r:id="rId1"/>
    <sheet name="Emirates" sheetId="11" r:id="rId2"/>
    <sheet name="Etihad" sheetId="42" r:id="rId3"/>
    <sheet name="Summary BOM" sheetId="3" r:id="rId4"/>
    <sheet name="Summary DEL" sheetId="4" r:id="rId5"/>
    <sheet name="Summary BLR" sheetId="5" r:id="rId6"/>
    <sheet name="Summary MAA" sheetId="6" r:id="rId7"/>
    <sheet name="Summary HYD" sheetId="18" r:id="rId8"/>
    <sheet name="Summary COK" sheetId="7" r:id="rId9"/>
    <sheet name="Summary TRV" sheetId="19" r:id="rId10"/>
    <sheet name="Summary CCJ" sheetId="20" r:id="rId11"/>
    <sheet name="Summary AMD" sheetId="21" r:id="rId12"/>
    <sheet name="Add Ons DOM India" sheetId="40" r:id="rId13"/>
    <sheet name="DOM RU Add-ons" sheetId="43" r:id="rId14"/>
    <sheet name="ATPCO 5 6 7 8 12 16" sheetId="34" r:id="rId15"/>
    <sheet name="Other ATPCO CAT" sheetId="37" r:id="rId16"/>
    <sheet name="Rbds 9W and Feeder" sheetId="32" r:id="rId17"/>
    <sheet name="Retention BRU" sheetId="27" state="hidden" r:id="rId18"/>
    <sheet name="Retention PAR" sheetId="28" state="hidden" r:id="rId19"/>
  </sheets>
  <calcPr calcId="152511"/>
</workbook>
</file>

<file path=xl/calcChain.xml><?xml version="1.0" encoding="utf-8"?>
<calcChain xmlns="http://schemas.openxmlformats.org/spreadsheetml/2006/main">
  <c r="J27" i="22" l="1"/>
  <c r="K27" i="22"/>
  <c r="K16" i="22"/>
  <c r="J16" i="22"/>
  <c r="L16" i="22" s="1"/>
  <c r="C26" i="22"/>
  <c r="C25" i="22"/>
  <c r="C22" i="22"/>
  <c r="C23" i="22"/>
  <c r="C24" i="22"/>
  <c r="C21" i="22"/>
  <c r="C20" i="22"/>
  <c r="C19" i="22"/>
  <c r="L27" i="22" l="1"/>
  <c r="V36" i="11"/>
  <c r="W36" i="11"/>
  <c r="V25" i="11"/>
  <c r="W25" i="11"/>
  <c r="X25" i="11" l="1"/>
  <c r="X36" i="11"/>
  <c r="AJ36" i="11"/>
  <c r="AI36" i="11"/>
  <c r="AH36" i="11"/>
  <c r="AG36" i="11"/>
  <c r="AF36" i="11"/>
  <c r="AE36" i="11"/>
  <c r="Q36" i="11"/>
  <c r="P36" i="11"/>
  <c r="K36" i="11"/>
  <c r="J36" i="11"/>
  <c r="E36" i="11"/>
  <c r="D36" i="11"/>
  <c r="AJ35" i="11"/>
  <c r="AI35" i="11"/>
  <c r="AH35" i="11"/>
  <c r="AG35" i="11"/>
  <c r="AF35" i="11"/>
  <c r="AE35" i="11"/>
  <c r="AN35" i="11" s="1"/>
  <c r="W35" i="11"/>
  <c r="V35" i="11"/>
  <c r="Q35" i="11"/>
  <c r="P35" i="11"/>
  <c r="R35" i="11" s="1"/>
  <c r="K35" i="11"/>
  <c r="J35" i="11"/>
  <c r="E35" i="11"/>
  <c r="D35" i="11"/>
  <c r="AJ34" i="11"/>
  <c r="AI34" i="11"/>
  <c r="AH34" i="11"/>
  <c r="AG34" i="11"/>
  <c r="AF34" i="11"/>
  <c r="AE34" i="11"/>
  <c r="W34" i="11"/>
  <c r="V34" i="11"/>
  <c r="Q34" i="11"/>
  <c r="P34" i="11"/>
  <c r="K34" i="11"/>
  <c r="J34" i="11"/>
  <c r="L34" i="11" s="1"/>
  <c r="E34" i="11"/>
  <c r="D34" i="11"/>
  <c r="AJ33" i="11"/>
  <c r="AI33" i="11"/>
  <c r="AH33" i="11"/>
  <c r="AG33" i="11"/>
  <c r="AF33" i="11"/>
  <c r="AE33" i="11"/>
  <c r="W33" i="11"/>
  <c r="V33" i="11"/>
  <c r="Q33" i="11"/>
  <c r="P33" i="11"/>
  <c r="R33" i="11" s="1"/>
  <c r="K33" i="11"/>
  <c r="J33" i="11"/>
  <c r="E33" i="11"/>
  <c r="D33" i="11"/>
  <c r="AJ32" i="11"/>
  <c r="AI32" i="11"/>
  <c r="AH32" i="11"/>
  <c r="AG32" i="11"/>
  <c r="AF32" i="11"/>
  <c r="AE32" i="11"/>
  <c r="AN32" i="11" s="1"/>
  <c r="W32" i="11"/>
  <c r="V32" i="11"/>
  <c r="Q32" i="11"/>
  <c r="P32" i="11"/>
  <c r="K32" i="11"/>
  <c r="J32" i="11"/>
  <c r="L32" i="11" s="1"/>
  <c r="E32" i="11"/>
  <c r="D32" i="11"/>
  <c r="AJ31" i="11"/>
  <c r="AI31" i="11"/>
  <c r="AH31" i="11"/>
  <c r="AG31" i="11"/>
  <c r="AF31" i="11"/>
  <c r="AE31" i="11"/>
  <c r="W31" i="11"/>
  <c r="V31" i="11"/>
  <c r="Q31" i="11"/>
  <c r="P31" i="11"/>
  <c r="K31" i="11"/>
  <c r="L31" i="11" s="1"/>
  <c r="J31" i="11"/>
  <c r="E31" i="11"/>
  <c r="D31" i="11"/>
  <c r="AJ30" i="11"/>
  <c r="AI30" i="11"/>
  <c r="AH30" i="11"/>
  <c r="AG30" i="11"/>
  <c r="AF30" i="11"/>
  <c r="AE30" i="11"/>
  <c r="W30" i="11"/>
  <c r="V30" i="11"/>
  <c r="Q30" i="11"/>
  <c r="P30" i="11"/>
  <c r="K30" i="11"/>
  <c r="J30" i="11"/>
  <c r="E30" i="11"/>
  <c r="D30" i="11"/>
  <c r="T29" i="11"/>
  <c r="N29" i="11"/>
  <c r="H29" i="11"/>
  <c r="Z29" i="11" s="1"/>
  <c r="AB40" i="22"/>
  <c r="AC40" i="22"/>
  <c r="J15" i="22"/>
  <c r="K15" i="22"/>
  <c r="D28" i="22"/>
  <c r="E28" i="22"/>
  <c r="R30" i="11" l="1"/>
  <c r="L33" i="11"/>
  <c r="F36" i="11"/>
  <c r="AN31" i="11"/>
  <c r="AN36" i="11"/>
  <c r="AN33" i="11"/>
  <c r="AN34" i="11"/>
  <c r="X30" i="11"/>
  <c r="R32" i="11"/>
  <c r="AL30" i="11"/>
  <c r="F33" i="11"/>
  <c r="L36" i="11"/>
  <c r="R36" i="11"/>
  <c r="AD40" i="22"/>
  <c r="L30" i="11"/>
  <c r="R31" i="11"/>
  <c r="L35" i="11"/>
  <c r="F32" i="11"/>
  <c r="F31" i="11"/>
  <c r="F35" i="11"/>
  <c r="F30" i="11"/>
  <c r="F34" i="11"/>
  <c r="R34" i="11"/>
  <c r="AM30" i="11"/>
  <c r="AN30" i="11"/>
  <c r="AK30" i="11"/>
  <c r="AO30" i="11"/>
  <c r="AK31" i="11"/>
  <c r="AO31" i="11"/>
  <c r="AK32" i="11"/>
  <c r="AO32" i="11"/>
  <c r="AK33" i="11"/>
  <c r="AO33" i="11"/>
  <c r="AK34" i="11"/>
  <c r="AO34" i="11"/>
  <c r="AK35" i="11"/>
  <c r="AO35" i="11"/>
  <c r="AK36" i="11"/>
  <c r="AO36" i="11"/>
  <c r="AL31" i="11"/>
  <c r="AL32" i="11"/>
  <c r="AL33" i="11"/>
  <c r="AL34" i="11"/>
  <c r="AL35" i="11"/>
  <c r="AL36" i="11"/>
  <c r="AM31" i="11"/>
  <c r="AM32" i="11"/>
  <c r="AM33" i="11"/>
  <c r="AM34" i="11"/>
  <c r="AM35" i="11"/>
  <c r="AM36" i="11"/>
  <c r="L15" i="22"/>
  <c r="F28" i="22"/>
  <c r="E41" i="3"/>
  <c r="E39" i="5"/>
  <c r="E29" i="5"/>
  <c r="E41" i="4"/>
  <c r="E33" i="3"/>
  <c r="E32" i="3"/>
  <c r="V25" i="42"/>
  <c r="W25" i="42"/>
  <c r="V26" i="42"/>
  <c r="W26" i="42"/>
  <c r="V14" i="42"/>
  <c r="W14" i="42"/>
  <c r="V15" i="42"/>
  <c r="W15" i="42"/>
  <c r="X15" i="42"/>
  <c r="E29" i="6"/>
  <c r="E31" i="4"/>
  <c r="AN40" i="42"/>
  <c r="AJ39" i="42"/>
  <c r="AI39" i="42"/>
  <c r="AH39" i="42"/>
  <c r="AG39" i="42"/>
  <c r="AF39" i="42"/>
  <c r="AE39" i="42"/>
  <c r="AM39" i="42" s="1"/>
  <c r="W39" i="42"/>
  <c r="V39" i="42"/>
  <c r="Q39" i="42"/>
  <c r="P39" i="42"/>
  <c r="K39" i="42"/>
  <c r="J39" i="42"/>
  <c r="E39" i="42"/>
  <c r="D39" i="42"/>
  <c r="F39" i="42" s="1"/>
  <c r="E40" i="3" s="1"/>
  <c r="AJ38" i="42"/>
  <c r="AI38" i="42"/>
  <c r="AH38" i="42"/>
  <c r="AG38" i="42"/>
  <c r="AF38" i="42"/>
  <c r="AE38" i="42"/>
  <c r="W38" i="42"/>
  <c r="V38" i="42"/>
  <c r="Q38" i="42"/>
  <c r="P38" i="42"/>
  <c r="K38" i="42"/>
  <c r="J38" i="42"/>
  <c r="E38" i="42"/>
  <c r="D38" i="42"/>
  <c r="F38" i="42" s="1"/>
  <c r="E39" i="3" s="1"/>
  <c r="AJ37" i="42"/>
  <c r="AI37" i="42"/>
  <c r="AH37" i="42"/>
  <c r="AG37" i="42"/>
  <c r="AF37" i="42"/>
  <c r="AE37" i="42"/>
  <c r="W37" i="42"/>
  <c r="V37" i="42"/>
  <c r="Q37" i="42"/>
  <c r="P37" i="42"/>
  <c r="K37" i="42"/>
  <c r="J37" i="42"/>
  <c r="L37" i="42" s="1"/>
  <c r="E38" i="4" s="1"/>
  <c r="E37" i="42"/>
  <c r="D37" i="42"/>
  <c r="AJ36" i="42"/>
  <c r="AO36" i="42" s="1"/>
  <c r="AI36" i="42"/>
  <c r="AN36" i="42" s="1"/>
  <c r="AH36" i="42"/>
  <c r="AM36" i="42" s="1"/>
  <c r="AG36" i="42"/>
  <c r="AL36" i="42" s="1"/>
  <c r="AF36" i="42"/>
  <c r="AK36" i="42" s="1"/>
  <c r="E35" i="18" s="1"/>
  <c r="W36" i="42"/>
  <c r="X36" i="42" s="1"/>
  <c r="E35" i="6" s="1"/>
  <c r="T36" i="42"/>
  <c r="Q36" i="42"/>
  <c r="R36" i="42" s="1"/>
  <c r="E35" i="5" s="1"/>
  <c r="N36" i="42"/>
  <c r="K36" i="42"/>
  <c r="L36" i="42" s="1"/>
  <c r="E37" i="4" s="1"/>
  <c r="H36" i="42"/>
  <c r="Z36" i="42" s="1"/>
  <c r="E36" i="42"/>
  <c r="F36" i="42" s="1"/>
  <c r="E37" i="3" s="1"/>
  <c r="AM34" i="42"/>
  <c r="AN33" i="42"/>
  <c r="AM32" i="42"/>
  <c r="AM31" i="42"/>
  <c r="T29" i="42"/>
  <c r="N29" i="42"/>
  <c r="H29" i="42"/>
  <c r="Z29" i="42" s="1"/>
  <c r="E26" i="3"/>
  <c r="AJ26" i="42"/>
  <c r="AI26" i="42"/>
  <c r="AH26" i="42"/>
  <c r="AG26" i="42"/>
  <c r="AF26" i="42"/>
  <c r="AE26" i="42"/>
  <c r="AM26" i="42" s="1"/>
  <c r="E25" i="3"/>
  <c r="AJ25" i="42"/>
  <c r="AI25" i="42"/>
  <c r="AH25" i="42"/>
  <c r="AG25" i="42"/>
  <c r="AF25" i="42"/>
  <c r="AE25" i="42"/>
  <c r="AN25" i="42" s="1"/>
  <c r="Q25" i="42"/>
  <c r="P25" i="42"/>
  <c r="K25" i="42"/>
  <c r="J25" i="42"/>
  <c r="E25" i="42"/>
  <c r="D25" i="42"/>
  <c r="AJ24" i="42"/>
  <c r="AI24" i="42"/>
  <c r="AH24" i="42"/>
  <c r="AG24" i="42"/>
  <c r="AF24" i="42"/>
  <c r="AE24" i="42"/>
  <c r="W24" i="42"/>
  <c r="V24" i="42"/>
  <c r="Q24" i="42"/>
  <c r="P24" i="42"/>
  <c r="K24" i="42"/>
  <c r="J24" i="42"/>
  <c r="E24" i="42"/>
  <c r="D24" i="42"/>
  <c r="AN23" i="42"/>
  <c r="AJ23" i="42"/>
  <c r="AI23" i="42"/>
  <c r="AH23" i="42"/>
  <c r="AG23" i="42"/>
  <c r="AF23" i="42"/>
  <c r="AE23" i="42"/>
  <c r="W23" i="42"/>
  <c r="V23" i="42"/>
  <c r="Q23" i="42"/>
  <c r="P23" i="42"/>
  <c r="K23" i="42"/>
  <c r="J23" i="42"/>
  <c r="E23" i="42"/>
  <c r="D23" i="42"/>
  <c r="AJ22" i="42"/>
  <c r="AI22" i="42"/>
  <c r="AH22" i="42"/>
  <c r="AG22" i="42"/>
  <c r="AF22" i="42"/>
  <c r="AE22" i="42"/>
  <c r="AM22" i="42" s="1"/>
  <c r="W22" i="42"/>
  <c r="V22" i="42"/>
  <c r="X22" i="42" s="1"/>
  <c r="E20" i="6" s="1"/>
  <c r="Q22" i="42"/>
  <c r="P22" i="42"/>
  <c r="K22" i="42"/>
  <c r="J22" i="42"/>
  <c r="E22" i="42"/>
  <c r="D22" i="42"/>
  <c r="F22" i="42" s="1"/>
  <c r="E21" i="3" s="1"/>
  <c r="AJ21" i="42"/>
  <c r="AI21" i="42"/>
  <c r="AH21" i="42"/>
  <c r="AG21" i="42"/>
  <c r="AF21" i="42"/>
  <c r="AE21" i="42"/>
  <c r="W21" i="42"/>
  <c r="V21" i="42"/>
  <c r="Q21" i="42"/>
  <c r="P21" i="42"/>
  <c r="K21" i="42"/>
  <c r="J21" i="42"/>
  <c r="E21" i="42"/>
  <c r="D21" i="42"/>
  <c r="AJ20" i="42"/>
  <c r="AI20" i="42"/>
  <c r="AH20" i="42"/>
  <c r="AG20" i="42"/>
  <c r="AF20" i="42"/>
  <c r="AE20" i="42"/>
  <c r="AM20" i="42" s="1"/>
  <c r="W20" i="42"/>
  <c r="V20" i="42"/>
  <c r="Q20" i="42"/>
  <c r="P20" i="42"/>
  <c r="K20" i="42"/>
  <c r="J20" i="42"/>
  <c r="E20" i="42"/>
  <c r="D20" i="42"/>
  <c r="AJ19" i="42"/>
  <c r="AI19" i="42"/>
  <c r="AH19" i="42"/>
  <c r="AG19" i="42"/>
  <c r="AF19" i="42"/>
  <c r="AE19" i="42"/>
  <c r="W19" i="42"/>
  <c r="V19" i="42"/>
  <c r="Q19" i="42"/>
  <c r="P19" i="42"/>
  <c r="K19" i="42"/>
  <c r="J19" i="42"/>
  <c r="E19" i="42"/>
  <c r="D19" i="42"/>
  <c r="F19" i="42" s="1"/>
  <c r="E18" i="3" s="1"/>
  <c r="T18" i="42"/>
  <c r="N18" i="42"/>
  <c r="H18" i="42"/>
  <c r="Z18" i="42" s="1"/>
  <c r="AN16" i="42"/>
  <c r="AL16" i="42"/>
  <c r="AM16" i="42"/>
  <c r="AJ15" i="42"/>
  <c r="AI15" i="42"/>
  <c r="AH15" i="42"/>
  <c r="AG15" i="42"/>
  <c r="AF15" i="42"/>
  <c r="AE15" i="42"/>
  <c r="Q15" i="42"/>
  <c r="P15" i="42"/>
  <c r="K15" i="42"/>
  <c r="J15" i="42"/>
  <c r="AJ14" i="42"/>
  <c r="AI14" i="42"/>
  <c r="AH14" i="42"/>
  <c r="AG14" i="42"/>
  <c r="AF14" i="42"/>
  <c r="AE14" i="42"/>
  <c r="Q14" i="42"/>
  <c r="P14" i="42"/>
  <c r="K14" i="42"/>
  <c r="J14" i="42"/>
  <c r="AJ13" i="42"/>
  <c r="AI13" i="42"/>
  <c r="AH13" i="42"/>
  <c r="AG13" i="42"/>
  <c r="AF13" i="42"/>
  <c r="AE13" i="42"/>
  <c r="AL13" i="42" s="1"/>
  <c r="W13" i="42"/>
  <c r="V13" i="42"/>
  <c r="Q13" i="42"/>
  <c r="P13" i="42"/>
  <c r="K13" i="42"/>
  <c r="J13" i="42"/>
  <c r="E13" i="42"/>
  <c r="D13" i="42"/>
  <c r="AJ12" i="42"/>
  <c r="AO12" i="42" s="1"/>
  <c r="AI12" i="42"/>
  <c r="AH12" i="42"/>
  <c r="AG12" i="42"/>
  <c r="AF12" i="42"/>
  <c r="AE12" i="42"/>
  <c r="W12" i="42"/>
  <c r="V12" i="42"/>
  <c r="Q12" i="42"/>
  <c r="P12" i="42"/>
  <c r="K12" i="42"/>
  <c r="J12" i="42"/>
  <c r="L12" i="42" s="1"/>
  <c r="E10" i="4" s="1"/>
  <c r="E12" i="42"/>
  <c r="D12" i="42"/>
  <c r="AJ11" i="42"/>
  <c r="AI11" i="42"/>
  <c r="AH11" i="42"/>
  <c r="AG11" i="42"/>
  <c r="AF11" i="42"/>
  <c r="AE11" i="42"/>
  <c r="W11" i="42"/>
  <c r="V11" i="42"/>
  <c r="Q11" i="42"/>
  <c r="P11" i="42"/>
  <c r="K11" i="42"/>
  <c r="J11" i="42"/>
  <c r="E11" i="42"/>
  <c r="D11" i="42"/>
  <c r="AJ10" i="42"/>
  <c r="AI10" i="42"/>
  <c r="AH10" i="42"/>
  <c r="AG10" i="42"/>
  <c r="AF10" i="42"/>
  <c r="AE10" i="42"/>
  <c r="W10" i="42"/>
  <c r="V10" i="42"/>
  <c r="Q10" i="42"/>
  <c r="P10" i="42"/>
  <c r="K10" i="42"/>
  <c r="J10" i="42"/>
  <c r="E10" i="42"/>
  <c r="D10" i="42"/>
  <c r="AJ9" i="42"/>
  <c r="AI9" i="42"/>
  <c r="AH9" i="42"/>
  <c r="AG9" i="42"/>
  <c r="AF9" i="42"/>
  <c r="AE9" i="42"/>
  <c r="W9" i="42"/>
  <c r="V9" i="42"/>
  <c r="Q9" i="42"/>
  <c r="P9" i="42"/>
  <c r="K9" i="42"/>
  <c r="J9" i="42"/>
  <c r="E9" i="42"/>
  <c r="D9" i="42"/>
  <c r="AJ8" i="42"/>
  <c r="AI8" i="42"/>
  <c r="AH8" i="42"/>
  <c r="AG8" i="42"/>
  <c r="AF8" i="42"/>
  <c r="AE8" i="42"/>
  <c r="W8" i="42"/>
  <c r="V8" i="42"/>
  <c r="Q8" i="42"/>
  <c r="P8" i="42"/>
  <c r="K8" i="42"/>
  <c r="J8" i="42"/>
  <c r="E8" i="42"/>
  <c r="D8" i="42"/>
  <c r="AO7" i="42"/>
  <c r="AN7" i="42"/>
  <c r="AM7" i="42"/>
  <c r="AL7" i="42"/>
  <c r="AK7" i="42"/>
  <c r="E5" i="18" s="1"/>
  <c r="X7" i="42"/>
  <c r="E5" i="6" s="1"/>
  <c r="R7" i="42"/>
  <c r="E5" i="5" s="1"/>
  <c r="L7" i="42"/>
  <c r="E5" i="4" s="1"/>
  <c r="F7" i="42"/>
  <c r="E5" i="3" s="1"/>
  <c r="H4" i="42"/>
  <c r="N4" i="42" s="1"/>
  <c r="T4" i="42" s="1"/>
  <c r="Z4" i="42" s="1"/>
  <c r="X38" i="42" l="1"/>
  <c r="E37" i="6" s="1"/>
  <c r="R9" i="42"/>
  <c r="E7" i="5" s="1"/>
  <c r="L10" i="42"/>
  <c r="E8" i="4" s="1"/>
  <c r="R13" i="42"/>
  <c r="E11" i="5" s="1"/>
  <c r="AM15" i="42"/>
  <c r="AM19" i="42"/>
  <c r="AM21" i="42"/>
  <c r="F23" i="42"/>
  <c r="E22" i="3" s="1"/>
  <c r="AM9" i="42"/>
  <c r="AM11" i="42"/>
  <c r="AL8" i="42"/>
  <c r="L9" i="42"/>
  <c r="E7" i="4" s="1"/>
  <c r="F10" i="42"/>
  <c r="E8" i="3" s="1"/>
  <c r="AO10" i="42"/>
  <c r="L11" i="42"/>
  <c r="E9" i="4" s="1"/>
  <c r="AM12" i="42"/>
  <c r="AN13" i="42"/>
  <c r="F25" i="42"/>
  <c r="E24" i="3" s="1"/>
  <c r="AN15" i="42"/>
  <c r="AL25" i="42"/>
  <c r="AL21" i="42"/>
  <c r="X13" i="42"/>
  <c r="E11" i="6" s="1"/>
  <c r="X25" i="42"/>
  <c r="E23" i="6" s="1"/>
  <c r="X26" i="42"/>
  <c r="E24" i="6" s="1"/>
  <c r="R11" i="42"/>
  <c r="E9" i="5" s="1"/>
  <c r="R15" i="42"/>
  <c r="R38" i="42"/>
  <c r="E37" i="5" s="1"/>
  <c r="R14" i="42"/>
  <c r="E12" i="5" s="1"/>
  <c r="R37" i="42"/>
  <c r="E36" i="5" s="1"/>
  <c r="L39" i="42"/>
  <c r="E40" i="4" s="1"/>
  <c r="L15" i="42"/>
  <c r="E13" i="4" s="1"/>
  <c r="F11" i="42"/>
  <c r="E9" i="3" s="1"/>
  <c r="AO11" i="42"/>
  <c r="AM14" i="42"/>
  <c r="F20" i="42"/>
  <c r="E19" i="3" s="1"/>
  <c r="AM23" i="42"/>
  <c r="AM24" i="42"/>
  <c r="AM30" i="42"/>
  <c r="F37" i="42"/>
  <c r="E38" i="3" s="1"/>
  <c r="AM37" i="42"/>
  <c r="X14" i="42"/>
  <c r="E12" i="6" s="1"/>
  <c r="AK11" i="42"/>
  <c r="E9" i="18" s="1"/>
  <c r="F8" i="42"/>
  <c r="E6" i="3" s="1"/>
  <c r="X11" i="42"/>
  <c r="E9" i="6" s="1"/>
  <c r="AN11" i="42"/>
  <c r="AM13" i="42"/>
  <c r="X19" i="42"/>
  <c r="E17" i="6" s="1"/>
  <c r="AL19" i="42"/>
  <c r="AN20" i="42"/>
  <c r="L21" i="42"/>
  <c r="E20" i="4" s="1"/>
  <c r="L22" i="42"/>
  <c r="E21" i="4" s="1"/>
  <c r="F24" i="42"/>
  <c r="E23" i="3" s="1"/>
  <c r="AM25" i="42"/>
  <c r="AN26" i="42"/>
  <c r="AM38" i="42"/>
  <c r="L8" i="42"/>
  <c r="E6" i="4" s="1"/>
  <c r="F9" i="42"/>
  <c r="E7" i="3" s="1"/>
  <c r="F12" i="42"/>
  <c r="E10" i="3" s="1"/>
  <c r="AL14" i="42"/>
  <c r="AN19" i="42"/>
  <c r="F21" i="42"/>
  <c r="E20" i="3" s="1"/>
  <c r="R22" i="42"/>
  <c r="E20" i="5" s="1"/>
  <c r="AL23" i="42"/>
  <c r="AN24" i="42"/>
  <c r="AL30" i="42"/>
  <c r="AN37" i="42"/>
  <c r="X24" i="42"/>
  <c r="E22" i="6" s="1"/>
  <c r="AO37" i="42"/>
  <c r="AK38" i="42"/>
  <c r="E37" i="18" s="1"/>
  <c r="AO38" i="42"/>
  <c r="AL38" i="42"/>
  <c r="AO40" i="42"/>
  <c r="AK37" i="42"/>
  <c r="E36" i="18" s="1"/>
  <c r="AN38" i="42"/>
  <c r="X39" i="42"/>
  <c r="E38" i="6" s="1"/>
  <c r="R39" i="42"/>
  <c r="E38" i="5" s="1"/>
  <c r="X9" i="42"/>
  <c r="E7" i="6" s="1"/>
  <c r="X20" i="42"/>
  <c r="E18" i="6" s="1"/>
  <c r="X21" i="42"/>
  <c r="E19" i="6" s="1"/>
  <c r="X23" i="42"/>
  <c r="E21" i="6" s="1"/>
  <c r="X10" i="42"/>
  <c r="E8" i="6" s="1"/>
  <c r="X37" i="42"/>
  <c r="E36" i="6" s="1"/>
  <c r="L13" i="42"/>
  <c r="E11" i="4" s="1"/>
  <c r="L38" i="42"/>
  <c r="E39" i="4" s="1"/>
  <c r="E13" i="3"/>
  <c r="F13" i="42"/>
  <c r="E11" i="3" s="1"/>
  <c r="E12" i="3"/>
  <c r="E31" i="3"/>
  <c r="R8" i="42"/>
  <c r="E6" i="5" s="1"/>
  <c r="R10" i="42"/>
  <c r="E8" i="5" s="1"/>
  <c r="R19" i="42"/>
  <c r="E17" i="5" s="1"/>
  <c r="R24" i="42"/>
  <c r="E22" i="5" s="1"/>
  <c r="R25" i="42"/>
  <c r="E23" i="5" s="1"/>
  <c r="R12" i="42"/>
  <c r="E10" i="5" s="1"/>
  <c r="R20" i="42"/>
  <c r="E18" i="5" s="1"/>
  <c r="R21" i="42"/>
  <c r="E19" i="5" s="1"/>
  <c r="R23" i="42"/>
  <c r="E21" i="5" s="1"/>
  <c r="E24" i="5"/>
  <c r="AL11" i="42"/>
  <c r="AK12" i="42"/>
  <c r="E10" i="18" s="1"/>
  <c r="AN14" i="42"/>
  <c r="AL20" i="42"/>
  <c r="AN22" i="42"/>
  <c r="E29" i="18"/>
  <c r="AO30" i="42"/>
  <c r="AN32" i="42"/>
  <c r="AO33" i="42"/>
  <c r="AN34" i="42"/>
  <c r="AK8" i="42"/>
  <c r="E6" i="18" s="1"/>
  <c r="AL9" i="42"/>
  <c r="AO8" i="42"/>
  <c r="AN9" i="42"/>
  <c r="AL15" i="42"/>
  <c r="AN21" i="42"/>
  <c r="AL24" i="42"/>
  <c r="AL26" i="42"/>
  <c r="AN30" i="42"/>
  <c r="AO34" i="42"/>
  <c r="AL22" i="42"/>
  <c r="AL32" i="42"/>
  <c r="AL34" i="42"/>
  <c r="X8" i="42"/>
  <c r="E6" i="6" s="1"/>
  <c r="X12" i="42"/>
  <c r="E10" i="6" s="1"/>
  <c r="L14" i="42"/>
  <c r="E12" i="4" s="1"/>
  <c r="L20" i="42"/>
  <c r="E19" i="4" s="1"/>
  <c r="L23" i="42"/>
  <c r="E22" i="4" s="1"/>
  <c r="E25" i="4"/>
  <c r="L19" i="42"/>
  <c r="E18" i="4" s="1"/>
  <c r="L24" i="42"/>
  <c r="E23" i="4" s="1"/>
  <c r="L25" i="42"/>
  <c r="E24" i="4" s="1"/>
  <c r="AM8" i="42"/>
  <c r="AK10" i="42"/>
  <c r="E8" i="18" s="1"/>
  <c r="AN8" i="42"/>
  <c r="AK9" i="42"/>
  <c r="E7" i="18" s="1"/>
  <c r="AO9" i="42"/>
  <c r="AL10" i="42"/>
  <c r="AN12" i="42"/>
  <c r="AK13" i="42"/>
  <c r="E11" i="18" s="1"/>
  <c r="AO13" i="42"/>
  <c r="AK14" i="42"/>
  <c r="E12" i="18" s="1"/>
  <c r="AO14" i="42"/>
  <c r="AK15" i="42"/>
  <c r="AO15" i="42"/>
  <c r="AO16" i="42"/>
  <c r="AK19" i="42"/>
  <c r="E17" i="18" s="1"/>
  <c r="AO19" i="42"/>
  <c r="AK20" i="42"/>
  <c r="E18" i="18" s="1"/>
  <c r="AO20" i="42"/>
  <c r="AK21" i="42"/>
  <c r="E19" i="18" s="1"/>
  <c r="AO21" i="42"/>
  <c r="AK22" i="42"/>
  <c r="E20" i="18" s="1"/>
  <c r="AO22" i="42"/>
  <c r="AK23" i="42"/>
  <c r="E21" i="18" s="1"/>
  <c r="AO23" i="42"/>
  <c r="AK24" i="42"/>
  <c r="E22" i="18" s="1"/>
  <c r="AO24" i="42"/>
  <c r="AK25" i="42"/>
  <c r="E23" i="18" s="1"/>
  <c r="AO25" i="42"/>
  <c r="AK26" i="42"/>
  <c r="E24" i="18" s="1"/>
  <c r="AO26" i="42"/>
  <c r="AN31" i="42"/>
  <c r="AO32" i="42"/>
  <c r="AL33" i="42"/>
  <c r="AL37" i="42"/>
  <c r="AN39" i="42"/>
  <c r="AL40" i="42"/>
  <c r="AO31" i="42"/>
  <c r="AM33" i="42"/>
  <c r="AK39" i="42"/>
  <c r="E38" i="18" s="1"/>
  <c r="AO39" i="42"/>
  <c r="AM40" i="42"/>
  <c r="AM10" i="42"/>
  <c r="AN10" i="42"/>
  <c r="AL12" i="42"/>
  <c r="AL31" i="42"/>
  <c r="AL39" i="42"/>
  <c r="O14" i="3" l="1"/>
  <c r="O11" i="3"/>
  <c r="O12" i="3"/>
  <c r="O13" i="3"/>
  <c r="O10" i="3"/>
  <c r="O8" i="3"/>
  <c r="O9" i="3"/>
  <c r="O7" i="3"/>
  <c r="O6" i="3"/>
  <c r="O5" i="3"/>
  <c r="V13" i="11"/>
  <c r="W13" i="11"/>
  <c r="P25" i="11"/>
  <c r="Q25" i="11"/>
  <c r="E36" i="22"/>
  <c r="AB27" i="22"/>
  <c r="AC27" i="22"/>
  <c r="AB15" i="22"/>
  <c r="AC15" i="22"/>
  <c r="V27" i="22"/>
  <c r="W27" i="22"/>
  <c r="P27" i="22"/>
  <c r="Q27" i="22"/>
  <c r="P15" i="22"/>
  <c r="Q15" i="22"/>
  <c r="J28" i="22"/>
  <c r="K28" i="22"/>
  <c r="D16" i="22"/>
  <c r="E16" i="22"/>
  <c r="AD15" i="22" l="1"/>
  <c r="R27" i="22"/>
  <c r="X13" i="11"/>
  <c r="F16" i="22"/>
  <c r="R15" i="22"/>
  <c r="AD27" i="22"/>
  <c r="X27" i="22"/>
  <c r="R25" i="11"/>
  <c r="L28" i="22"/>
  <c r="I17" i="7"/>
  <c r="I17" i="19"/>
  <c r="K36" i="18"/>
  <c r="I29" i="6"/>
  <c r="I39" i="6"/>
  <c r="I38" i="6"/>
  <c r="I37" i="6"/>
  <c r="I36" i="6"/>
  <c r="I35" i="6"/>
  <c r="I26" i="6"/>
  <c r="I25" i="6"/>
  <c r="I24" i="6"/>
  <c r="I23" i="6"/>
  <c r="I22" i="6"/>
  <c r="I21" i="6"/>
  <c r="I20" i="6"/>
  <c r="I19" i="6"/>
  <c r="I18" i="6"/>
  <c r="I17" i="6"/>
  <c r="I7" i="6"/>
  <c r="I8" i="6"/>
  <c r="I9" i="6"/>
  <c r="I10" i="6"/>
  <c r="I11" i="6"/>
  <c r="I12" i="6"/>
  <c r="I13" i="6"/>
  <c r="I14" i="6"/>
  <c r="I6" i="6"/>
  <c r="H40" i="5"/>
  <c r="I40" i="5"/>
  <c r="J40" i="5"/>
  <c r="H39" i="5"/>
  <c r="H38" i="5"/>
  <c r="H37" i="5"/>
  <c r="H36" i="5"/>
  <c r="H35" i="5"/>
  <c r="H29" i="5"/>
  <c r="H26" i="5"/>
  <c r="H25" i="5"/>
  <c r="H24" i="5"/>
  <c r="H23" i="5"/>
  <c r="H22" i="5"/>
  <c r="H21" i="5"/>
  <c r="H20" i="5"/>
  <c r="H19" i="5"/>
  <c r="H18" i="5"/>
  <c r="H17" i="5"/>
  <c r="H7" i="5"/>
  <c r="H8" i="5"/>
  <c r="H9" i="5"/>
  <c r="H10" i="5"/>
  <c r="H11" i="5"/>
  <c r="H12" i="5"/>
  <c r="H13" i="5"/>
  <c r="H14" i="5"/>
  <c r="H6" i="5"/>
  <c r="J39" i="5"/>
  <c r="J38" i="5"/>
  <c r="J37" i="5"/>
  <c r="J36" i="5"/>
  <c r="J35" i="5"/>
  <c r="J29" i="5"/>
  <c r="J26" i="5"/>
  <c r="J25" i="5"/>
  <c r="J24" i="5"/>
  <c r="J23" i="5"/>
  <c r="J22" i="5"/>
  <c r="J21" i="5"/>
  <c r="J20" i="5"/>
  <c r="J19" i="5"/>
  <c r="J18" i="5"/>
  <c r="J17" i="5"/>
  <c r="J7" i="5"/>
  <c r="J8" i="5"/>
  <c r="J9" i="5"/>
  <c r="J10" i="5"/>
  <c r="J11" i="5"/>
  <c r="J12" i="5"/>
  <c r="J13" i="5"/>
  <c r="J14" i="5"/>
  <c r="J6" i="5"/>
  <c r="K41" i="4"/>
  <c r="K40" i="4"/>
  <c r="K39" i="4"/>
  <c r="K38" i="4"/>
  <c r="K37" i="4"/>
  <c r="K31" i="4"/>
  <c r="K28" i="4"/>
  <c r="K27" i="4"/>
  <c r="K26" i="4"/>
  <c r="K25" i="4"/>
  <c r="K24" i="4"/>
  <c r="K23" i="4"/>
  <c r="K22" i="4"/>
  <c r="K21" i="4"/>
  <c r="K20" i="4"/>
  <c r="K19" i="4"/>
  <c r="K18" i="4"/>
  <c r="K7" i="4"/>
  <c r="K8" i="4"/>
  <c r="K9" i="4"/>
  <c r="K10" i="4"/>
  <c r="K11" i="4"/>
  <c r="K12" i="4"/>
  <c r="K13" i="4"/>
  <c r="K14" i="4"/>
  <c r="K6" i="4"/>
  <c r="O41" i="4"/>
  <c r="O40" i="4"/>
  <c r="O39" i="4"/>
  <c r="O38" i="4"/>
  <c r="O37" i="4"/>
  <c r="O31" i="4"/>
  <c r="O27" i="4"/>
  <c r="O26" i="4"/>
  <c r="O25" i="4"/>
  <c r="O24" i="4"/>
  <c r="O23" i="4"/>
  <c r="O22" i="4"/>
  <c r="O21" i="4"/>
  <c r="O20" i="4"/>
  <c r="O14" i="4"/>
  <c r="O13" i="4"/>
  <c r="O12" i="4"/>
  <c r="O11" i="4"/>
  <c r="O10" i="4"/>
  <c r="O9" i="4"/>
  <c r="O8" i="4"/>
  <c r="O7" i="4"/>
  <c r="K42" i="3"/>
  <c r="J42" i="3"/>
  <c r="I42" i="3"/>
  <c r="H42" i="3"/>
  <c r="G42" i="3"/>
  <c r="M38" i="3"/>
  <c r="M39" i="3" s="1"/>
  <c r="M40" i="3" s="1"/>
  <c r="M41" i="3" s="1"/>
  <c r="M42" i="3" s="1"/>
  <c r="O38" i="3"/>
  <c r="O39" i="3"/>
  <c r="O37" i="3"/>
  <c r="O41" i="3"/>
  <c r="O40" i="3"/>
  <c r="O31" i="3"/>
  <c r="O27" i="3"/>
  <c r="O26" i="3"/>
  <c r="O25" i="3"/>
  <c r="O24" i="3"/>
  <c r="O23" i="3"/>
  <c r="O22" i="3"/>
  <c r="O21" i="3"/>
  <c r="O20" i="3"/>
  <c r="P14" i="3"/>
  <c r="P11" i="3"/>
  <c r="P12" i="3"/>
  <c r="P13" i="3"/>
  <c r="P10" i="3"/>
  <c r="P8" i="3"/>
  <c r="P9" i="3"/>
  <c r="P7" i="3"/>
  <c r="F5" i="3"/>
  <c r="K41" i="3"/>
  <c r="K40" i="3"/>
  <c r="K39" i="3"/>
  <c r="K38" i="3"/>
  <c r="K37" i="3"/>
  <c r="K33" i="3"/>
  <c r="K32" i="3"/>
  <c r="K31" i="3"/>
  <c r="K27" i="3"/>
  <c r="K26" i="3"/>
  <c r="K25" i="3"/>
  <c r="K24" i="3"/>
  <c r="K23" i="3"/>
  <c r="K22" i="3"/>
  <c r="K21" i="3"/>
  <c r="K20" i="3"/>
  <c r="K19" i="3"/>
  <c r="K18" i="3"/>
  <c r="K7" i="3"/>
  <c r="K8" i="3"/>
  <c r="K9" i="3"/>
  <c r="K10" i="3"/>
  <c r="K11" i="3"/>
  <c r="K12" i="3"/>
  <c r="K13" i="3"/>
  <c r="K14" i="3"/>
  <c r="K6" i="3"/>
  <c r="AG19" i="11"/>
  <c r="AG20" i="11"/>
  <c r="AG21" i="11"/>
  <c r="X35" i="11"/>
  <c r="X34" i="11"/>
  <c r="X33" i="11"/>
  <c r="X32" i="11"/>
  <c r="X31" i="11"/>
  <c r="P13" i="11"/>
  <c r="Q13" i="11"/>
  <c r="AB8" i="22"/>
  <c r="V15" i="22"/>
  <c r="W15" i="22"/>
  <c r="P39" i="22"/>
  <c r="Q39" i="22"/>
  <c r="D27" i="22"/>
  <c r="E27" i="22"/>
  <c r="D15" i="22"/>
  <c r="E15" i="22"/>
  <c r="F42" i="3" l="1"/>
  <c r="X15" i="22"/>
  <c r="C13" i="6" s="1"/>
  <c r="R39" i="22"/>
  <c r="R13" i="11"/>
  <c r="F27" i="22"/>
  <c r="F15" i="22"/>
  <c r="I36" i="21"/>
  <c r="I37" i="21" s="1"/>
  <c r="I38" i="21" s="1"/>
  <c r="I39" i="21" s="1"/>
  <c r="I36" i="20"/>
  <c r="I37" i="20" s="1"/>
  <c r="I38" i="20" s="1"/>
  <c r="I39" i="20" s="1"/>
  <c r="I36" i="19"/>
  <c r="I37" i="19" s="1"/>
  <c r="I38" i="19" s="1"/>
  <c r="I39" i="19" s="1"/>
  <c r="I36" i="7"/>
  <c r="I37" i="7" s="1"/>
  <c r="I38" i="7" s="1"/>
  <c r="I39" i="7" s="1"/>
  <c r="K37" i="18"/>
  <c r="K38" i="18" s="1"/>
  <c r="K39" i="18" s="1"/>
  <c r="K36" i="6"/>
  <c r="K37" i="6" s="1"/>
  <c r="K38" i="6" s="1"/>
  <c r="K39" i="6" s="1"/>
  <c r="L36" i="5"/>
  <c r="L37" i="5" s="1"/>
  <c r="L38" i="5" s="1"/>
  <c r="L39" i="5" s="1"/>
  <c r="L40" i="5" s="1"/>
  <c r="F40" i="5" s="1"/>
  <c r="M38" i="4"/>
  <c r="M39" i="4" s="1"/>
  <c r="M40" i="4" s="1"/>
  <c r="M41" i="4" s="1"/>
  <c r="I6" i="21"/>
  <c r="I7" i="21" s="1"/>
  <c r="I8" i="21" s="1"/>
  <c r="I9" i="21" s="1"/>
  <c r="I10" i="21" s="1"/>
  <c r="I11" i="21" s="1"/>
  <c r="I12" i="21" s="1"/>
  <c r="I13" i="21" s="1"/>
  <c r="I14" i="21" s="1"/>
  <c r="I6" i="20"/>
  <c r="I7" i="20" s="1"/>
  <c r="I8" i="20" s="1"/>
  <c r="I9" i="20" s="1"/>
  <c r="I10" i="20" s="1"/>
  <c r="I11" i="20" s="1"/>
  <c r="I12" i="20" s="1"/>
  <c r="I13" i="20" s="1"/>
  <c r="I14" i="20" s="1"/>
  <c r="I6" i="19"/>
  <c r="I7" i="19" s="1"/>
  <c r="I8" i="19" s="1"/>
  <c r="I9" i="19" s="1"/>
  <c r="I10" i="19" s="1"/>
  <c r="I11" i="19" s="1"/>
  <c r="I12" i="19" s="1"/>
  <c r="I13" i="19" s="1"/>
  <c r="I14" i="19" s="1"/>
  <c r="I6" i="7"/>
  <c r="I7" i="7" s="1"/>
  <c r="I8" i="7" s="1"/>
  <c r="I9" i="7" s="1"/>
  <c r="I10" i="7" s="1"/>
  <c r="I11" i="7" s="1"/>
  <c r="I12" i="7" s="1"/>
  <c r="I13" i="7" s="1"/>
  <c r="I14" i="7" s="1"/>
  <c r="K6" i="18"/>
  <c r="K7" i="18" s="1"/>
  <c r="K8" i="18" s="1"/>
  <c r="K9" i="18" s="1"/>
  <c r="K10" i="18" s="1"/>
  <c r="K11" i="18" s="1"/>
  <c r="K12" i="18" s="1"/>
  <c r="K13" i="18" s="1"/>
  <c r="K14" i="18" s="1"/>
  <c r="K6" i="6"/>
  <c r="K7" i="6" s="1"/>
  <c r="K8" i="6" s="1"/>
  <c r="K9" i="6" s="1"/>
  <c r="K10" i="6" s="1"/>
  <c r="K11" i="6" s="1"/>
  <c r="K12" i="6" s="1"/>
  <c r="K13" i="6" s="1"/>
  <c r="K14" i="6" s="1"/>
  <c r="L6" i="5"/>
  <c r="L7" i="5" s="1"/>
  <c r="L8" i="5" s="1"/>
  <c r="L9" i="5" s="1"/>
  <c r="L10" i="5" s="1"/>
  <c r="L11" i="5" s="1"/>
  <c r="L12" i="5" s="1"/>
  <c r="L13" i="5" s="1"/>
  <c r="L14" i="5" s="1"/>
  <c r="M6" i="4"/>
  <c r="M7" i="4" s="1"/>
  <c r="M8" i="4" s="1"/>
  <c r="M9" i="4" s="1"/>
  <c r="M10" i="4" s="1"/>
  <c r="M11" i="4" s="1"/>
  <c r="M12" i="4" s="1"/>
  <c r="M13" i="4" s="1"/>
  <c r="M14" i="4" s="1"/>
  <c r="M6" i="3" l="1"/>
  <c r="D5" i="21" l="1"/>
  <c r="G39" i="21"/>
  <c r="F39" i="21"/>
  <c r="G38" i="21"/>
  <c r="F38" i="21"/>
  <c r="G37" i="21"/>
  <c r="F37" i="21"/>
  <c r="G36" i="21"/>
  <c r="F36" i="21"/>
  <c r="G35" i="21"/>
  <c r="D35" i="21" s="1"/>
  <c r="F35" i="21"/>
  <c r="G29" i="21"/>
  <c r="F29" i="21"/>
  <c r="G26" i="21"/>
  <c r="F26" i="21"/>
  <c r="G25" i="21"/>
  <c r="F25" i="21"/>
  <c r="G24" i="21"/>
  <c r="F24" i="21"/>
  <c r="G23" i="21"/>
  <c r="F23" i="21"/>
  <c r="G22" i="21"/>
  <c r="F22" i="21"/>
  <c r="G21" i="21"/>
  <c r="F21" i="21"/>
  <c r="G20" i="21"/>
  <c r="F20" i="21"/>
  <c r="G19" i="21"/>
  <c r="F19" i="21"/>
  <c r="G18" i="21"/>
  <c r="F18" i="21"/>
  <c r="G17" i="21"/>
  <c r="F17" i="21"/>
  <c r="G14" i="21"/>
  <c r="F14" i="21"/>
  <c r="G13" i="21"/>
  <c r="F13" i="21"/>
  <c r="G12" i="21"/>
  <c r="F12" i="21"/>
  <c r="G11" i="21"/>
  <c r="F11" i="21"/>
  <c r="G10" i="21"/>
  <c r="F10" i="21"/>
  <c r="G9" i="21"/>
  <c r="F9" i="21"/>
  <c r="G8" i="21"/>
  <c r="F8" i="21"/>
  <c r="G7" i="21"/>
  <c r="F7" i="21"/>
  <c r="G6" i="21"/>
  <c r="F6" i="21"/>
  <c r="E39" i="21"/>
  <c r="D39" i="21" s="1"/>
  <c r="E38" i="21"/>
  <c r="E37" i="21"/>
  <c r="D37" i="21" s="1"/>
  <c r="E36" i="21"/>
  <c r="E29" i="21"/>
  <c r="E26" i="21"/>
  <c r="E25" i="21"/>
  <c r="E24" i="21"/>
  <c r="E23" i="21"/>
  <c r="E22" i="21"/>
  <c r="E21" i="21"/>
  <c r="E20" i="21"/>
  <c r="E19" i="21"/>
  <c r="E18" i="21"/>
  <c r="E17" i="21"/>
  <c r="E14" i="21"/>
  <c r="E13" i="21"/>
  <c r="E12" i="21"/>
  <c r="E11" i="21"/>
  <c r="E10" i="21"/>
  <c r="E9" i="21"/>
  <c r="E8" i="21"/>
  <c r="E7" i="21"/>
  <c r="E6" i="21"/>
  <c r="I17" i="21"/>
  <c r="D17" i="21" s="1"/>
  <c r="I18" i="21"/>
  <c r="D5" i="20"/>
  <c r="G39" i="20"/>
  <c r="F39" i="20"/>
  <c r="G38" i="20"/>
  <c r="F38" i="20"/>
  <c r="G37" i="20"/>
  <c r="F37" i="20"/>
  <c r="G36" i="20"/>
  <c r="F36" i="20"/>
  <c r="G35" i="20"/>
  <c r="D35" i="20" s="1"/>
  <c r="F35" i="20"/>
  <c r="G29" i="20"/>
  <c r="F29" i="20"/>
  <c r="G26" i="20"/>
  <c r="F26" i="20"/>
  <c r="G25" i="20"/>
  <c r="F25" i="20"/>
  <c r="G24" i="20"/>
  <c r="F24" i="20"/>
  <c r="G23" i="20"/>
  <c r="F23" i="20"/>
  <c r="G22" i="20"/>
  <c r="F22" i="20"/>
  <c r="G21" i="20"/>
  <c r="F21" i="20"/>
  <c r="G20" i="20"/>
  <c r="F20" i="20"/>
  <c r="G19" i="20"/>
  <c r="F19" i="20"/>
  <c r="G18" i="20"/>
  <c r="F18" i="20"/>
  <c r="G17" i="20"/>
  <c r="F17" i="20"/>
  <c r="G14" i="20"/>
  <c r="F14" i="20"/>
  <c r="G13" i="20"/>
  <c r="F13" i="20"/>
  <c r="G12" i="20"/>
  <c r="F12" i="20"/>
  <c r="G11" i="20"/>
  <c r="F11" i="20"/>
  <c r="G10" i="20"/>
  <c r="F10" i="20"/>
  <c r="G9" i="20"/>
  <c r="F9" i="20"/>
  <c r="G8" i="20"/>
  <c r="F8" i="20"/>
  <c r="G7" i="20"/>
  <c r="F7" i="20"/>
  <c r="G6" i="20"/>
  <c r="F6" i="20"/>
  <c r="E39" i="20"/>
  <c r="E38" i="20"/>
  <c r="E37" i="20"/>
  <c r="D37" i="20" s="1"/>
  <c r="E36" i="20"/>
  <c r="E29" i="20"/>
  <c r="E26" i="20"/>
  <c r="E25" i="20"/>
  <c r="E24" i="20"/>
  <c r="E23" i="20"/>
  <c r="E22" i="20"/>
  <c r="E21" i="20"/>
  <c r="E20" i="20"/>
  <c r="E19" i="20"/>
  <c r="E18" i="20"/>
  <c r="E17" i="20"/>
  <c r="E14" i="20"/>
  <c r="E13" i="20"/>
  <c r="E12" i="20"/>
  <c r="E11" i="20"/>
  <c r="E10" i="20"/>
  <c r="E9" i="20"/>
  <c r="E8" i="20"/>
  <c r="E7" i="20"/>
  <c r="E6" i="20"/>
  <c r="I17" i="20"/>
  <c r="D5" i="19"/>
  <c r="G39" i="19"/>
  <c r="F39" i="19"/>
  <c r="G38" i="19"/>
  <c r="F38" i="19"/>
  <c r="G37" i="19"/>
  <c r="F37" i="19"/>
  <c r="G36" i="19"/>
  <c r="F36" i="19"/>
  <c r="G35" i="19"/>
  <c r="D35" i="19" s="1"/>
  <c r="F35" i="19"/>
  <c r="G29" i="19"/>
  <c r="F29" i="19"/>
  <c r="G26" i="19"/>
  <c r="F26" i="19"/>
  <c r="G25" i="19"/>
  <c r="F25" i="19"/>
  <c r="G24" i="19"/>
  <c r="F24" i="19"/>
  <c r="G23" i="19"/>
  <c r="F23" i="19"/>
  <c r="G22" i="19"/>
  <c r="F22" i="19"/>
  <c r="G21" i="19"/>
  <c r="F21" i="19"/>
  <c r="G20" i="19"/>
  <c r="F20" i="19"/>
  <c r="G19" i="19"/>
  <c r="F19" i="19"/>
  <c r="G18" i="19"/>
  <c r="F18" i="19"/>
  <c r="G17" i="19"/>
  <c r="F17" i="19"/>
  <c r="G14" i="19"/>
  <c r="F14" i="19"/>
  <c r="G13" i="19"/>
  <c r="F13" i="19"/>
  <c r="G12" i="19"/>
  <c r="F12" i="19"/>
  <c r="G11" i="19"/>
  <c r="F11" i="19"/>
  <c r="G10" i="19"/>
  <c r="F10" i="19"/>
  <c r="G9" i="19"/>
  <c r="F9" i="19"/>
  <c r="G8" i="19"/>
  <c r="F8" i="19"/>
  <c r="G7" i="19"/>
  <c r="F7" i="19"/>
  <c r="G6" i="19"/>
  <c r="F6" i="19"/>
  <c r="E39" i="19"/>
  <c r="E38" i="19"/>
  <c r="E37" i="19"/>
  <c r="D37" i="19" s="1"/>
  <c r="E36" i="19"/>
  <c r="E29" i="19"/>
  <c r="E26" i="19"/>
  <c r="E25" i="19"/>
  <c r="E24" i="19"/>
  <c r="E23" i="19"/>
  <c r="E22" i="19"/>
  <c r="E21" i="19"/>
  <c r="E20" i="19"/>
  <c r="E19" i="19"/>
  <c r="E18" i="19"/>
  <c r="E17" i="19"/>
  <c r="E14" i="19"/>
  <c r="E13" i="19"/>
  <c r="E12" i="19"/>
  <c r="E11" i="19"/>
  <c r="E10" i="19"/>
  <c r="E9" i="19"/>
  <c r="E8" i="19"/>
  <c r="E7" i="19"/>
  <c r="E6" i="19"/>
  <c r="D5" i="7"/>
  <c r="G39" i="7"/>
  <c r="F39" i="7"/>
  <c r="G38" i="7"/>
  <c r="F38" i="7"/>
  <c r="G37" i="7"/>
  <c r="F37" i="7"/>
  <c r="G36" i="7"/>
  <c r="F36" i="7"/>
  <c r="G35" i="7"/>
  <c r="D35" i="7" s="1"/>
  <c r="F35" i="7"/>
  <c r="G29" i="7"/>
  <c r="F29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7" i="7"/>
  <c r="G6" i="7"/>
  <c r="F6" i="7"/>
  <c r="E39" i="7"/>
  <c r="D39" i="7" s="1"/>
  <c r="E38" i="7"/>
  <c r="D38" i="7" s="1"/>
  <c r="E37" i="7"/>
  <c r="D37" i="7" s="1"/>
  <c r="E36" i="7"/>
  <c r="E29" i="7"/>
  <c r="E26" i="7"/>
  <c r="E25" i="7"/>
  <c r="E24" i="7"/>
  <c r="E23" i="7"/>
  <c r="E22" i="7"/>
  <c r="E21" i="7"/>
  <c r="E20" i="7"/>
  <c r="E19" i="7"/>
  <c r="E18" i="7"/>
  <c r="E17" i="7"/>
  <c r="E14" i="7"/>
  <c r="E13" i="7"/>
  <c r="E12" i="7"/>
  <c r="E11" i="7"/>
  <c r="E10" i="7"/>
  <c r="E9" i="7"/>
  <c r="E8" i="7"/>
  <c r="E7" i="7"/>
  <c r="E6" i="7"/>
  <c r="I39" i="18"/>
  <c r="H39" i="18"/>
  <c r="I38" i="18"/>
  <c r="H38" i="18"/>
  <c r="I37" i="18"/>
  <c r="H37" i="18"/>
  <c r="I36" i="18"/>
  <c r="H36" i="18"/>
  <c r="I35" i="18"/>
  <c r="F35" i="18" s="1"/>
  <c r="H35" i="18"/>
  <c r="I29" i="18"/>
  <c r="H29" i="18"/>
  <c r="I26" i="18"/>
  <c r="H26" i="18"/>
  <c r="I25" i="18"/>
  <c r="H25" i="18"/>
  <c r="I24" i="18"/>
  <c r="H24" i="18"/>
  <c r="I23" i="18"/>
  <c r="H23" i="18"/>
  <c r="I22" i="18"/>
  <c r="H22" i="18"/>
  <c r="I21" i="18"/>
  <c r="H21" i="18"/>
  <c r="I20" i="18"/>
  <c r="H20" i="18"/>
  <c r="I19" i="18"/>
  <c r="H19" i="18"/>
  <c r="I18" i="18"/>
  <c r="H18" i="18"/>
  <c r="I17" i="18"/>
  <c r="H17" i="18"/>
  <c r="I14" i="18"/>
  <c r="H14" i="18"/>
  <c r="I13" i="18"/>
  <c r="H13" i="18"/>
  <c r="I12" i="18"/>
  <c r="H12" i="18"/>
  <c r="I11" i="18"/>
  <c r="H11" i="18"/>
  <c r="I10" i="18"/>
  <c r="H10" i="18"/>
  <c r="I9" i="18"/>
  <c r="H9" i="18"/>
  <c r="I8" i="18"/>
  <c r="H8" i="18"/>
  <c r="I7" i="18"/>
  <c r="H7" i="18"/>
  <c r="H6" i="18"/>
  <c r="I6" i="18"/>
  <c r="F5" i="18"/>
  <c r="G39" i="18"/>
  <c r="G38" i="18"/>
  <c r="F38" i="18" s="1"/>
  <c r="G37" i="18"/>
  <c r="G36" i="18"/>
  <c r="F36" i="18" s="1"/>
  <c r="G29" i="18"/>
  <c r="G26" i="18"/>
  <c r="G25" i="18"/>
  <c r="G24" i="18"/>
  <c r="G23" i="18"/>
  <c r="G22" i="18"/>
  <c r="G21" i="18"/>
  <c r="G20" i="18"/>
  <c r="G19" i="18"/>
  <c r="G18" i="18"/>
  <c r="G17" i="18"/>
  <c r="G14" i="18"/>
  <c r="G13" i="18"/>
  <c r="G12" i="18"/>
  <c r="G11" i="18"/>
  <c r="G10" i="18"/>
  <c r="G9" i="18"/>
  <c r="G8" i="18"/>
  <c r="G7" i="18"/>
  <c r="G6" i="18"/>
  <c r="K17" i="18"/>
  <c r="F35" i="6"/>
  <c r="F5" i="6"/>
  <c r="G39" i="6"/>
  <c r="F39" i="6" s="1"/>
  <c r="G38" i="6"/>
  <c r="F38" i="6" s="1"/>
  <c r="G37" i="6"/>
  <c r="F37" i="6" s="1"/>
  <c r="G36" i="6"/>
  <c r="F36" i="6" s="1"/>
  <c r="G29" i="6"/>
  <c r="G26" i="6"/>
  <c r="G25" i="6"/>
  <c r="G24" i="6"/>
  <c r="G23" i="6"/>
  <c r="G22" i="6"/>
  <c r="G21" i="6"/>
  <c r="G20" i="6"/>
  <c r="G19" i="6"/>
  <c r="G18" i="6"/>
  <c r="G17" i="6"/>
  <c r="G14" i="6"/>
  <c r="G13" i="6"/>
  <c r="G12" i="6"/>
  <c r="G11" i="6"/>
  <c r="G10" i="6"/>
  <c r="G9" i="6"/>
  <c r="G8" i="6"/>
  <c r="G7" i="6"/>
  <c r="G6" i="6"/>
  <c r="K17" i="6"/>
  <c r="K18" i="6"/>
  <c r="D7" i="19" l="1"/>
  <c r="D17" i="19"/>
  <c r="D7" i="20"/>
  <c r="F17" i="6"/>
  <c r="D7" i="7"/>
  <c r="D38" i="20"/>
  <c r="D36" i="19"/>
  <c r="D38" i="19"/>
  <c r="D39" i="19"/>
  <c r="D39" i="20"/>
  <c r="D6" i="21"/>
  <c r="D36" i="21"/>
  <c r="D38" i="21"/>
  <c r="D36" i="20"/>
  <c r="D17" i="7"/>
  <c r="D6" i="7"/>
  <c r="D36" i="7"/>
  <c r="D18" i="21"/>
  <c r="F17" i="18"/>
  <c r="F18" i="6"/>
  <c r="F37" i="18"/>
  <c r="F39" i="18"/>
  <c r="D17" i="20"/>
  <c r="D7" i="21"/>
  <c r="D6" i="20"/>
  <c r="I19" i="20"/>
  <c r="D19" i="20" s="1"/>
  <c r="D8" i="20"/>
  <c r="I18" i="20"/>
  <c r="D18" i="20" s="1"/>
  <c r="D6" i="19"/>
  <c r="I19" i="19"/>
  <c r="D19" i="19" s="1"/>
  <c r="D8" i="19"/>
  <c r="I18" i="19"/>
  <c r="D18" i="19" s="1"/>
  <c r="I19" i="7"/>
  <c r="D19" i="7" s="1"/>
  <c r="D8" i="7"/>
  <c r="I18" i="7"/>
  <c r="D18" i="7" s="1"/>
  <c r="F7" i="18"/>
  <c r="F6" i="18"/>
  <c r="K19" i="18"/>
  <c r="F19" i="18" s="1"/>
  <c r="F8" i="18"/>
  <c r="K18" i="18"/>
  <c r="F18" i="18" s="1"/>
  <c r="F6" i="6"/>
  <c r="F7" i="6"/>
  <c r="G14" i="5"/>
  <c r="F5" i="5"/>
  <c r="I39" i="5"/>
  <c r="F39" i="5" s="1"/>
  <c r="I38" i="5"/>
  <c r="F38" i="5" s="1"/>
  <c r="I37" i="5"/>
  <c r="F37" i="5" s="1"/>
  <c r="I36" i="5"/>
  <c r="F36" i="5" s="1"/>
  <c r="I35" i="5"/>
  <c r="F35" i="5" s="1"/>
  <c r="I29" i="5"/>
  <c r="I26" i="5"/>
  <c r="I25" i="5"/>
  <c r="I24" i="5"/>
  <c r="I23" i="5"/>
  <c r="I22" i="5"/>
  <c r="I21" i="5"/>
  <c r="I20" i="5"/>
  <c r="I19" i="5"/>
  <c r="I18" i="5"/>
  <c r="I17" i="5"/>
  <c r="I14" i="5"/>
  <c r="I13" i="5"/>
  <c r="I12" i="5"/>
  <c r="I11" i="5"/>
  <c r="I10" i="5"/>
  <c r="I9" i="5"/>
  <c r="I8" i="5"/>
  <c r="I7" i="5"/>
  <c r="I6" i="5"/>
  <c r="G29" i="5"/>
  <c r="G26" i="5"/>
  <c r="G25" i="5"/>
  <c r="G24" i="5"/>
  <c r="G23" i="5"/>
  <c r="G22" i="5"/>
  <c r="G21" i="5"/>
  <c r="G20" i="5"/>
  <c r="G19" i="5"/>
  <c r="G18" i="5"/>
  <c r="G17" i="5"/>
  <c r="G13" i="5"/>
  <c r="G12" i="5"/>
  <c r="G11" i="5"/>
  <c r="G10" i="5"/>
  <c r="G9" i="5"/>
  <c r="G8" i="5"/>
  <c r="G7" i="5"/>
  <c r="G6" i="5"/>
  <c r="L17" i="5"/>
  <c r="L18" i="5"/>
  <c r="F5" i="4"/>
  <c r="J41" i="4"/>
  <c r="J40" i="4"/>
  <c r="J39" i="4"/>
  <c r="J38" i="4"/>
  <c r="J37" i="4"/>
  <c r="F37" i="4" s="1"/>
  <c r="J33" i="4"/>
  <c r="J32" i="4"/>
  <c r="J31" i="4"/>
  <c r="J28" i="4"/>
  <c r="J27" i="4"/>
  <c r="J26" i="4"/>
  <c r="J25" i="4"/>
  <c r="J24" i="4"/>
  <c r="J23" i="4"/>
  <c r="J22" i="4"/>
  <c r="J21" i="4"/>
  <c r="J20" i="4"/>
  <c r="J19" i="4"/>
  <c r="J18" i="4"/>
  <c r="J14" i="4"/>
  <c r="J13" i="4"/>
  <c r="J12" i="4"/>
  <c r="J11" i="4"/>
  <c r="J10" i="4"/>
  <c r="J9" i="4"/>
  <c r="J8" i="4"/>
  <c r="J7" i="4"/>
  <c r="J6" i="4"/>
  <c r="M18" i="4"/>
  <c r="M19" i="4"/>
  <c r="F17" i="5" l="1"/>
  <c r="F18" i="5"/>
  <c r="F6" i="5"/>
  <c r="D8" i="21"/>
  <c r="I19" i="21"/>
  <c r="D19" i="21" s="1"/>
  <c r="I20" i="20"/>
  <c r="D20" i="20" s="1"/>
  <c r="D9" i="20"/>
  <c r="I20" i="19"/>
  <c r="D20" i="19" s="1"/>
  <c r="D9" i="19"/>
  <c r="I20" i="7"/>
  <c r="D20" i="7" s="1"/>
  <c r="D9" i="7"/>
  <c r="K20" i="18"/>
  <c r="F20" i="18" s="1"/>
  <c r="F9" i="18"/>
  <c r="K19" i="6"/>
  <c r="F19" i="6" s="1"/>
  <c r="F8" i="6"/>
  <c r="F7" i="5"/>
  <c r="I20" i="21" l="1"/>
  <c r="D20" i="21" s="1"/>
  <c r="D9" i="21"/>
  <c r="I21" i="20"/>
  <c r="D21" i="20" s="1"/>
  <c r="D10" i="20"/>
  <c r="I21" i="19"/>
  <c r="D21" i="19" s="1"/>
  <c r="D10" i="19"/>
  <c r="I21" i="7"/>
  <c r="D21" i="7" s="1"/>
  <c r="D10" i="7"/>
  <c r="K21" i="18"/>
  <c r="F21" i="18" s="1"/>
  <c r="F10" i="18"/>
  <c r="F9" i="6"/>
  <c r="K20" i="6"/>
  <c r="F20" i="6" s="1"/>
  <c r="F8" i="5"/>
  <c r="L19" i="5"/>
  <c r="F19" i="5" s="1"/>
  <c r="M20" i="4"/>
  <c r="I21" i="21" l="1"/>
  <c r="D21" i="21" s="1"/>
  <c r="D10" i="21"/>
  <c r="D11" i="20"/>
  <c r="I22" i="20"/>
  <c r="D22" i="20" s="1"/>
  <c r="D11" i="19"/>
  <c r="I22" i="19"/>
  <c r="D22" i="19" s="1"/>
  <c r="D11" i="7"/>
  <c r="I22" i="7"/>
  <c r="D22" i="7" s="1"/>
  <c r="F11" i="18"/>
  <c r="K22" i="18"/>
  <c r="F22" i="18" s="1"/>
  <c r="F10" i="6"/>
  <c r="K21" i="6"/>
  <c r="F21" i="6" s="1"/>
  <c r="L20" i="5"/>
  <c r="F20" i="5" s="1"/>
  <c r="F9" i="5"/>
  <c r="M21" i="4"/>
  <c r="I22" i="21" l="1"/>
  <c r="D22" i="21" s="1"/>
  <c r="D11" i="21"/>
  <c r="I23" i="20"/>
  <c r="D23" i="20" s="1"/>
  <c r="D12" i="20"/>
  <c r="I23" i="19"/>
  <c r="D23" i="19" s="1"/>
  <c r="D12" i="19"/>
  <c r="I23" i="7"/>
  <c r="D23" i="7" s="1"/>
  <c r="D12" i="7"/>
  <c r="K23" i="18"/>
  <c r="F23" i="18" s="1"/>
  <c r="F12" i="18"/>
  <c r="K22" i="6"/>
  <c r="F22" i="6" s="1"/>
  <c r="F11" i="6"/>
  <c r="F10" i="5"/>
  <c r="L21" i="5"/>
  <c r="F21" i="5" s="1"/>
  <c r="M22" i="4"/>
  <c r="D12" i="21" l="1"/>
  <c r="I23" i="21"/>
  <c r="D23" i="21" s="1"/>
  <c r="I24" i="20"/>
  <c r="D24" i="20" s="1"/>
  <c r="D13" i="20"/>
  <c r="I24" i="19"/>
  <c r="D24" i="19" s="1"/>
  <c r="D13" i="19"/>
  <c r="I24" i="7"/>
  <c r="D24" i="7" s="1"/>
  <c r="D13" i="7"/>
  <c r="K24" i="18"/>
  <c r="F24" i="18" s="1"/>
  <c r="F13" i="18"/>
  <c r="K23" i="6"/>
  <c r="F23" i="6" s="1"/>
  <c r="F12" i="6"/>
  <c r="L22" i="5"/>
  <c r="F22" i="5" s="1"/>
  <c r="F11" i="5"/>
  <c r="M23" i="4"/>
  <c r="I24" i="21" l="1"/>
  <c r="D24" i="21" s="1"/>
  <c r="D13" i="21"/>
  <c r="I25" i="20"/>
  <c r="D25" i="20" s="1"/>
  <c r="D14" i="20"/>
  <c r="I25" i="19"/>
  <c r="D25" i="19" s="1"/>
  <c r="D14" i="19"/>
  <c r="I25" i="7"/>
  <c r="D25" i="7" s="1"/>
  <c r="D14" i="7"/>
  <c r="K25" i="18"/>
  <c r="F25" i="18" s="1"/>
  <c r="F14" i="18"/>
  <c r="K24" i="6"/>
  <c r="F24" i="6" s="1"/>
  <c r="F13" i="6"/>
  <c r="F12" i="5"/>
  <c r="L23" i="5"/>
  <c r="F23" i="5" s="1"/>
  <c r="M24" i="4"/>
  <c r="I25" i="21" l="1"/>
  <c r="D25" i="21" s="1"/>
  <c r="D14" i="21"/>
  <c r="I29" i="20"/>
  <c r="D29" i="20" s="1"/>
  <c r="I26" i="20"/>
  <c r="D26" i="20" s="1"/>
  <c r="I29" i="19"/>
  <c r="D29" i="19" s="1"/>
  <c r="I26" i="19"/>
  <c r="D26" i="19" s="1"/>
  <c r="I29" i="7"/>
  <c r="D29" i="7" s="1"/>
  <c r="I26" i="7"/>
  <c r="D26" i="7" s="1"/>
  <c r="K29" i="18"/>
  <c r="F29" i="18" s="1"/>
  <c r="K26" i="18"/>
  <c r="F26" i="18" s="1"/>
  <c r="K25" i="6"/>
  <c r="F25" i="6" s="1"/>
  <c r="F14" i="6"/>
  <c r="L24" i="5"/>
  <c r="F24" i="5" s="1"/>
  <c r="F13" i="5"/>
  <c r="M25" i="4"/>
  <c r="I26" i="21" l="1"/>
  <c r="D26" i="21" s="1"/>
  <c r="I29" i="21"/>
  <c r="D29" i="21" s="1"/>
  <c r="K29" i="6"/>
  <c r="F29" i="6" s="1"/>
  <c r="K26" i="6"/>
  <c r="F26" i="6" s="1"/>
  <c r="L25" i="5"/>
  <c r="F25" i="5" s="1"/>
  <c r="M26" i="4"/>
  <c r="F14" i="4"/>
  <c r="F14" i="5" l="1"/>
  <c r="L29" i="5"/>
  <c r="F29" i="5" s="1"/>
  <c r="L26" i="5"/>
  <c r="F26" i="5" s="1"/>
  <c r="M31" i="4"/>
  <c r="M27" i="4"/>
  <c r="M18" i="3" l="1"/>
  <c r="G14" i="3"/>
  <c r="M19" i="3"/>
  <c r="J41" i="3"/>
  <c r="J40" i="3"/>
  <c r="J39" i="3"/>
  <c r="J38" i="3"/>
  <c r="J37" i="3"/>
  <c r="F37" i="3" s="1"/>
  <c r="J33" i="3"/>
  <c r="J32" i="3"/>
  <c r="J31" i="3"/>
  <c r="J27" i="3"/>
  <c r="J26" i="3"/>
  <c r="J25" i="3"/>
  <c r="J24" i="3"/>
  <c r="J23" i="3"/>
  <c r="J22" i="3"/>
  <c r="J21" i="3"/>
  <c r="J20" i="3"/>
  <c r="J19" i="3"/>
  <c r="J18" i="3"/>
  <c r="J14" i="3"/>
  <c r="J13" i="3"/>
  <c r="J12" i="3"/>
  <c r="J11" i="3"/>
  <c r="J10" i="3"/>
  <c r="J9" i="3"/>
  <c r="J8" i="3"/>
  <c r="J7" i="3"/>
  <c r="J6" i="3"/>
  <c r="AJ45" i="11"/>
  <c r="AI45" i="11"/>
  <c r="AH45" i="11"/>
  <c r="AG45" i="11"/>
  <c r="AF45" i="11"/>
  <c r="AE45" i="11"/>
  <c r="AN45" i="11" s="1"/>
  <c r="AJ44" i="11"/>
  <c r="AI44" i="11"/>
  <c r="AH44" i="11"/>
  <c r="AG44" i="11"/>
  <c r="AF44" i="11"/>
  <c r="AE44" i="11"/>
  <c r="I41" i="4"/>
  <c r="H41" i="4"/>
  <c r="G41" i="4"/>
  <c r="F41" i="4" s="1"/>
  <c r="I40" i="4"/>
  <c r="H40" i="4"/>
  <c r="G40" i="4"/>
  <c r="F40" i="4" s="1"/>
  <c r="I39" i="4"/>
  <c r="H39" i="4"/>
  <c r="G39" i="4"/>
  <c r="F39" i="4" s="1"/>
  <c r="I38" i="4"/>
  <c r="H38" i="4"/>
  <c r="G38" i="4"/>
  <c r="F38" i="4" s="1"/>
  <c r="I37" i="4"/>
  <c r="H37" i="4"/>
  <c r="I33" i="4"/>
  <c r="H33" i="4"/>
  <c r="G33" i="4"/>
  <c r="I32" i="4"/>
  <c r="H32" i="4"/>
  <c r="G32" i="4"/>
  <c r="I31" i="4"/>
  <c r="H31" i="4"/>
  <c r="G31" i="4"/>
  <c r="F31" i="4" s="1"/>
  <c r="I28" i="4"/>
  <c r="H28" i="4"/>
  <c r="I27" i="4"/>
  <c r="H27" i="4"/>
  <c r="G27" i="4"/>
  <c r="F27" i="4" s="1"/>
  <c r="I26" i="4"/>
  <c r="H26" i="4"/>
  <c r="G26" i="4"/>
  <c r="F26" i="4" s="1"/>
  <c r="I25" i="4"/>
  <c r="H25" i="4"/>
  <c r="G25" i="4"/>
  <c r="F25" i="4" s="1"/>
  <c r="I24" i="4"/>
  <c r="H24" i="4"/>
  <c r="G24" i="4"/>
  <c r="F24" i="4" s="1"/>
  <c r="I23" i="4"/>
  <c r="H23" i="4"/>
  <c r="G23" i="4"/>
  <c r="F23" i="4" s="1"/>
  <c r="I22" i="4"/>
  <c r="H22" i="4"/>
  <c r="G22" i="4"/>
  <c r="F22" i="4" s="1"/>
  <c r="I21" i="4"/>
  <c r="H21" i="4"/>
  <c r="G21" i="4"/>
  <c r="F21" i="4" s="1"/>
  <c r="I20" i="4"/>
  <c r="H20" i="4"/>
  <c r="G20" i="4"/>
  <c r="F20" i="4" s="1"/>
  <c r="I19" i="4"/>
  <c r="H19" i="4"/>
  <c r="G19" i="4"/>
  <c r="F19" i="4" s="1"/>
  <c r="I18" i="4"/>
  <c r="H18" i="4"/>
  <c r="G18" i="4"/>
  <c r="F18" i="4" s="1"/>
  <c r="I14" i="4"/>
  <c r="H14" i="4"/>
  <c r="I13" i="4"/>
  <c r="H13" i="4"/>
  <c r="G13" i="4"/>
  <c r="F13" i="4" s="1"/>
  <c r="I12" i="4"/>
  <c r="H12" i="4"/>
  <c r="G12" i="4"/>
  <c r="F12" i="4" s="1"/>
  <c r="I11" i="4"/>
  <c r="H11" i="4"/>
  <c r="G11" i="4"/>
  <c r="F11" i="4" s="1"/>
  <c r="I10" i="4"/>
  <c r="H10" i="4"/>
  <c r="G10" i="4"/>
  <c r="F10" i="4" s="1"/>
  <c r="I9" i="4"/>
  <c r="H9" i="4"/>
  <c r="G9" i="4"/>
  <c r="F9" i="4" s="1"/>
  <c r="I8" i="4"/>
  <c r="H8" i="4"/>
  <c r="G8" i="4"/>
  <c r="F8" i="4" s="1"/>
  <c r="I7" i="4"/>
  <c r="H7" i="4"/>
  <c r="G7" i="4"/>
  <c r="F7" i="4" s="1"/>
  <c r="I6" i="4"/>
  <c r="H6" i="4"/>
  <c r="G6" i="4"/>
  <c r="F6" i="4" s="1"/>
  <c r="H41" i="3"/>
  <c r="H40" i="3"/>
  <c r="H39" i="3"/>
  <c r="H38" i="3"/>
  <c r="H37" i="3"/>
  <c r="H33" i="3"/>
  <c r="H32" i="3"/>
  <c r="H31" i="3"/>
  <c r="H28" i="3"/>
  <c r="H27" i="3"/>
  <c r="H26" i="3"/>
  <c r="H25" i="3"/>
  <c r="H24" i="3"/>
  <c r="H23" i="3"/>
  <c r="H22" i="3"/>
  <c r="H21" i="3"/>
  <c r="H20" i="3"/>
  <c r="H19" i="3"/>
  <c r="H18" i="3"/>
  <c r="H14" i="3"/>
  <c r="H13" i="3"/>
  <c r="H12" i="3"/>
  <c r="H11" i="3"/>
  <c r="H10" i="3"/>
  <c r="H9" i="3"/>
  <c r="H8" i="3"/>
  <c r="H7" i="3"/>
  <c r="H6" i="3"/>
  <c r="I41" i="3"/>
  <c r="I40" i="3"/>
  <c r="I39" i="3"/>
  <c r="I38" i="3"/>
  <c r="I37" i="3"/>
  <c r="I33" i="3"/>
  <c r="I32" i="3"/>
  <c r="I31" i="3"/>
  <c r="I27" i="3"/>
  <c r="I26" i="3"/>
  <c r="I25" i="3"/>
  <c r="I24" i="3"/>
  <c r="I23" i="3"/>
  <c r="I22" i="3"/>
  <c r="I21" i="3"/>
  <c r="I20" i="3"/>
  <c r="I19" i="3"/>
  <c r="I18" i="3"/>
  <c r="I14" i="3"/>
  <c r="I13" i="3"/>
  <c r="I12" i="3"/>
  <c r="I11" i="3"/>
  <c r="I10" i="3"/>
  <c r="I9" i="3"/>
  <c r="I8" i="3"/>
  <c r="I7" i="3"/>
  <c r="I6" i="3"/>
  <c r="G41" i="3"/>
  <c r="G40" i="3"/>
  <c r="G39" i="3"/>
  <c r="F39" i="3" s="1"/>
  <c r="G38" i="3"/>
  <c r="F38" i="3" s="1"/>
  <c r="G33" i="3"/>
  <c r="G32" i="3"/>
  <c r="G31" i="3"/>
  <c r="G27" i="3"/>
  <c r="G26" i="3"/>
  <c r="G25" i="3"/>
  <c r="G24" i="3"/>
  <c r="G23" i="3"/>
  <c r="G22" i="3"/>
  <c r="G21" i="3"/>
  <c r="G20" i="3"/>
  <c r="G19" i="3"/>
  <c r="G18" i="3"/>
  <c r="G13" i="3"/>
  <c r="G12" i="3"/>
  <c r="G11" i="3"/>
  <c r="G10" i="3"/>
  <c r="G9" i="3"/>
  <c r="G8" i="3"/>
  <c r="G7" i="3"/>
  <c r="G6" i="3"/>
  <c r="F6" i="3" s="1"/>
  <c r="F40" i="3" l="1"/>
  <c r="F41" i="3"/>
  <c r="AM44" i="11"/>
  <c r="F18" i="3"/>
  <c r="M7" i="3"/>
  <c r="F19" i="3"/>
  <c r="AL44" i="11"/>
  <c r="AN44" i="11"/>
  <c r="AK45" i="11"/>
  <c r="AO45" i="11"/>
  <c r="AK44" i="11"/>
  <c r="AO44" i="11"/>
  <c r="AL45" i="11"/>
  <c r="AM45" i="11"/>
  <c r="AC39" i="22"/>
  <c r="AC38" i="22"/>
  <c r="AC37" i="22"/>
  <c r="AC36" i="22"/>
  <c r="AD36" i="22" s="1"/>
  <c r="D35" i="18" s="1"/>
  <c r="AC33" i="22"/>
  <c r="AC32" i="22"/>
  <c r="AC31" i="22"/>
  <c r="AC26" i="22"/>
  <c r="AC25" i="22"/>
  <c r="AC24" i="22"/>
  <c r="AC23" i="22"/>
  <c r="AC22" i="22"/>
  <c r="AC21" i="22"/>
  <c r="AC20" i="22"/>
  <c r="AC19" i="22"/>
  <c r="AC14" i="22"/>
  <c r="AC13" i="22"/>
  <c r="AC12" i="22"/>
  <c r="AC11" i="22"/>
  <c r="AC10" i="22"/>
  <c r="AC9" i="22"/>
  <c r="AC8" i="22"/>
  <c r="AB39" i="22"/>
  <c r="AB38" i="22"/>
  <c r="AB37" i="22"/>
  <c r="AB33" i="22"/>
  <c r="AB32" i="22"/>
  <c r="AB31" i="22"/>
  <c r="AB26" i="22"/>
  <c r="AB25" i="22"/>
  <c r="AB24" i="22"/>
  <c r="AB23" i="22"/>
  <c r="AB22" i="22"/>
  <c r="AB21" i="22"/>
  <c r="AB20" i="22"/>
  <c r="AB19" i="22"/>
  <c r="AB14" i="22"/>
  <c r="AB13" i="22"/>
  <c r="AB12" i="22"/>
  <c r="AB11" i="22"/>
  <c r="AB10" i="22"/>
  <c r="AB9" i="22"/>
  <c r="AD7" i="22"/>
  <c r="D5" i="18" s="1"/>
  <c r="W39" i="22"/>
  <c r="W38" i="22"/>
  <c r="W37" i="22"/>
  <c r="W36" i="22"/>
  <c r="X36" i="22" s="1"/>
  <c r="C35" i="6" s="1"/>
  <c r="W31" i="22"/>
  <c r="W19" i="22"/>
  <c r="W26" i="22"/>
  <c r="W25" i="22"/>
  <c r="W24" i="22"/>
  <c r="W23" i="22"/>
  <c r="W22" i="22"/>
  <c r="W21" i="22"/>
  <c r="W20" i="22"/>
  <c r="W14" i="22"/>
  <c r="W13" i="22"/>
  <c r="W12" i="22"/>
  <c r="W11" i="22"/>
  <c r="W10" i="22"/>
  <c r="W9" i="22"/>
  <c r="W8" i="22"/>
  <c r="V39" i="22"/>
  <c r="V38" i="22"/>
  <c r="V37" i="22"/>
  <c r="V31" i="22"/>
  <c r="V26" i="22"/>
  <c r="V25" i="22"/>
  <c r="V24" i="22"/>
  <c r="V23" i="22"/>
  <c r="V22" i="22"/>
  <c r="V21" i="22"/>
  <c r="V20" i="22"/>
  <c r="V19" i="22"/>
  <c r="V14" i="22"/>
  <c r="V13" i="22"/>
  <c r="V12" i="22"/>
  <c r="V11" i="22"/>
  <c r="V10" i="22"/>
  <c r="V9" i="22"/>
  <c r="V8" i="22"/>
  <c r="X7" i="22"/>
  <c r="C5" i="6" s="1"/>
  <c r="AD10" i="22" l="1"/>
  <c r="D8" i="18" s="1"/>
  <c r="AD37" i="22"/>
  <c r="D36" i="18" s="1"/>
  <c r="AD11" i="22"/>
  <c r="D9" i="18" s="1"/>
  <c r="AD19" i="22"/>
  <c r="D17" i="18" s="1"/>
  <c r="AD23" i="22"/>
  <c r="D21" i="18" s="1"/>
  <c r="X10" i="22"/>
  <c r="C8" i="6" s="1"/>
  <c r="X14" i="22"/>
  <c r="C12" i="6" s="1"/>
  <c r="X19" i="22"/>
  <c r="C17" i="6" s="1"/>
  <c r="X23" i="22"/>
  <c r="C21" i="6" s="1"/>
  <c r="AD9" i="22"/>
  <c r="D7" i="18" s="1"/>
  <c r="AD14" i="22"/>
  <c r="D12" i="18" s="1"/>
  <c r="X20" i="22"/>
  <c r="C18" i="6" s="1"/>
  <c r="AD13" i="22"/>
  <c r="D11" i="18" s="1"/>
  <c r="AD25" i="22"/>
  <c r="D23" i="18" s="1"/>
  <c r="AD33" i="22"/>
  <c r="M20" i="3"/>
  <c r="F20" i="3" s="1"/>
  <c r="F7" i="3"/>
  <c r="AD32" i="22"/>
  <c r="AD22" i="22"/>
  <c r="D20" i="18" s="1"/>
  <c r="AD26" i="22"/>
  <c r="D24" i="18" s="1"/>
  <c r="X31" i="22"/>
  <c r="C29" i="6" s="1"/>
  <c r="M8" i="3"/>
  <c r="F8" i="3" s="1"/>
  <c r="X37" i="22"/>
  <c r="C36" i="6" s="1"/>
  <c r="AD38" i="22"/>
  <c r="D37" i="18" s="1"/>
  <c r="X24" i="22"/>
  <c r="C22" i="6" s="1"/>
  <c r="X38" i="22"/>
  <c r="C37" i="6" s="1"/>
  <c r="X9" i="22"/>
  <c r="C7" i="6" s="1"/>
  <c r="X13" i="22"/>
  <c r="C11" i="6" s="1"/>
  <c r="X22" i="22"/>
  <c r="C20" i="6" s="1"/>
  <c r="X26" i="22"/>
  <c r="C24" i="6" s="1"/>
  <c r="AD31" i="22"/>
  <c r="AD24" i="22"/>
  <c r="D22" i="18" s="1"/>
  <c r="AD20" i="22"/>
  <c r="D18" i="18" s="1"/>
  <c r="AD8" i="22"/>
  <c r="D6" i="18" s="1"/>
  <c r="X25" i="22"/>
  <c r="C23" i="6" s="1"/>
  <c r="AD12" i="22"/>
  <c r="D10" i="18" s="1"/>
  <c r="AD39" i="22"/>
  <c r="D38" i="18" s="1"/>
  <c r="X12" i="22"/>
  <c r="C10" i="6" s="1"/>
  <c r="AD21" i="22"/>
  <c r="D19" i="18" s="1"/>
  <c r="X11" i="22"/>
  <c r="C9" i="6" s="1"/>
  <c r="X39" i="22"/>
  <c r="C38" i="6" s="1"/>
  <c r="X21" i="22"/>
  <c r="C19" i="6" s="1"/>
  <c r="X8" i="22"/>
  <c r="C6" i="6" s="1"/>
  <c r="M9" i="3" l="1"/>
  <c r="M21" i="3"/>
  <c r="F21" i="3" s="1"/>
  <c r="M10" i="3" l="1"/>
  <c r="F9" i="3"/>
  <c r="M22" i="3"/>
  <c r="F22" i="3" s="1"/>
  <c r="D33" i="28"/>
  <c r="D32" i="28"/>
  <c r="D31" i="28"/>
  <c r="D30" i="28"/>
  <c r="D29" i="28"/>
  <c r="D28" i="28"/>
  <c r="D27" i="28"/>
  <c r="D26" i="28"/>
  <c r="D25" i="28"/>
  <c r="D24" i="28"/>
  <c r="D23" i="28"/>
  <c r="D22" i="28"/>
  <c r="AZ42" i="27"/>
  <c r="AF38" i="27"/>
  <c r="U37" i="27"/>
  <c r="AZ41" i="27" s="1"/>
  <c r="U8" i="27"/>
  <c r="U31" i="27" s="1"/>
  <c r="C37" i="27"/>
  <c r="C8" i="27"/>
  <c r="C7" i="27"/>
  <c r="AF42" i="27" l="1"/>
  <c r="AP40" i="27"/>
  <c r="U40" i="27"/>
  <c r="AZ38" i="27"/>
  <c r="M11" i="3"/>
  <c r="F10" i="3"/>
  <c r="M23" i="3"/>
  <c r="F23" i="3" s="1"/>
  <c r="AF17" i="27"/>
  <c r="AP8" i="27"/>
  <c r="AP33" i="27"/>
  <c r="AZ30" i="27"/>
  <c r="U18" i="27"/>
  <c r="U41" i="27"/>
  <c r="AF39" i="27"/>
  <c r="AP37" i="27"/>
  <c r="AP41" i="27"/>
  <c r="AZ39" i="27"/>
  <c r="AF8" i="27"/>
  <c r="AF14" i="27"/>
  <c r="AF18" i="27"/>
  <c r="AF28" i="27"/>
  <c r="AF32" i="27"/>
  <c r="AP10" i="27"/>
  <c r="AP16" i="27"/>
  <c r="AP25" i="27"/>
  <c r="AP30" i="27"/>
  <c r="AP35" i="27"/>
  <c r="AZ13" i="27"/>
  <c r="AZ17" i="27"/>
  <c r="AZ27" i="27"/>
  <c r="AZ31" i="27"/>
  <c r="AF13" i="27"/>
  <c r="AF31" i="27"/>
  <c r="AP15" i="27"/>
  <c r="AP29" i="27"/>
  <c r="AZ16" i="27"/>
  <c r="AZ25" i="27"/>
  <c r="U28" i="27"/>
  <c r="U38" i="27"/>
  <c r="U42" i="27"/>
  <c r="AF40" i="27"/>
  <c r="AP38" i="27"/>
  <c r="AP42" i="27"/>
  <c r="AZ40" i="27"/>
  <c r="AF10" i="27"/>
  <c r="AF15" i="27"/>
  <c r="AF23" i="27"/>
  <c r="AF29" i="27"/>
  <c r="AF33" i="27"/>
  <c r="AP13" i="27"/>
  <c r="AP17" i="27"/>
  <c r="AP27" i="27"/>
  <c r="AP31" i="27"/>
  <c r="AZ8" i="27"/>
  <c r="AZ14" i="27"/>
  <c r="AZ18" i="27"/>
  <c r="AZ28" i="27"/>
  <c r="AZ32" i="27"/>
  <c r="U14" i="27"/>
  <c r="AF27" i="27"/>
  <c r="AP23" i="27"/>
  <c r="AZ12" i="27"/>
  <c r="AZ35" i="27"/>
  <c r="U32" i="27"/>
  <c r="U39" i="27"/>
  <c r="AF37" i="27"/>
  <c r="AF41" i="27"/>
  <c r="AP39" i="27"/>
  <c r="AZ37" i="27"/>
  <c r="AF12" i="27"/>
  <c r="AF16" i="27"/>
  <c r="AF25" i="27"/>
  <c r="AF30" i="27"/>
  <c r="AF35" i="27"/>
  <c r="AP14" i="27"/>
  <c r="AP18" i="27"/>
  <c r="AP28" i="27"/>
  <c r="AP32" i="27"/>
  <c r="AZ10" i="27"/>
  <c r="AZ15" i="27"/>
  <c r="AZ23" i="27"/>
  <c r="AZ29" i="27"/>
  <c r="AZ33" i="27"/>
  <c r="U10" i="27"/>
  <c r="U15" i="27"/>
  <c r="U23" i="27"/>
  <c r="U29" i="27"/>
  <c r="U33" i="27"/>
  <c r="U12" i="27"/>
  <c r="U16" i="27"/>
  <c r="U25" i="27"/>
  <c r="U30" i="27"/>
  <c r="U35" i="27"/>
  <c r="U13" i="27"/>
  <c r="U17" i="27"/>
  <c r="U27" i="27"/>
  <c r="M12" i="3" l="1"/>
  <c r="F11" i="3"/>
  <c r="M24" i="3"/>
  <c r="F24" i="3" s="1"/>
  <c r="X23" i="28"/>
  <c r="X24" i="28"/>
  <c r="X25" i="28"/>
  <c r="X26" i="28"/>
  <c r="X27" i="28"/>
  <c r="X28" i="28"/>
  <c r="X29" i="28"/>
  <c r="X30" i="28"/>
  <c r="X31" i="28"/>
  <c r="X32" i="28"/>
  <c r="X22" i="28"/>
  <c r="Q33" i="28"/>
  <c r="M33" i="28"/>
  <c r="N33" i="28" s="1"/>
  <c r="E24" i="28"/>
  <c r="E33" i="28"/>
  <c r="N18" i="28"/>
  <c r="Q18" i="28"/>
  <c r="K8" i="28"/>
  <c r="K7" i="28"/>
  <c r="E18" i="28"/>
  <c r="B8" i="28"/>
  <c r="B7" i="28"/>
  <c r="M13" i="3" l="1"/>
  <c r="F12" i="3"/>
  <c r="M25" i="3"/>
  <c r="F25" i="3" s="1"/>
  <c r="L37" i="27"/>
  <c r="L7" i="27"/>
  <c r="L31" i="27" s="1"/>
  <c r="O22" i="27"/>
  <c r="M8" i="27"/>
  <c r="D8" i="27"/>
  <c r="O7" i="27"/>
  <c r="F22" i="27"/>
  <c r="B7" i="27"/>
  <c r="B22" i="28"/>
  <c r="K8" i="27"/>
  <c r="L10" i="27" l="1"/>
  <c r="M14" i="3"/>
  <c r="F14" i="3" s="1"/>
  <c r="F13" i="3"/>
  <c r="M26" i="3"/>
  <c r="F26" i="3" s="1"/>
  <c r="L22" i="27"/>
  <c r="L32" i="27"/>
  <c r="M22" i="27"/>
  <c r="L16" i="27"/>
  <c r="L29" i="27"/>
  <c r="L12" i="27"/>
  <c r="L23" i="27"/>
  <c r="L33" i="27"/>
  <c r="L15" i="27"/>
  <c r="L28" i="27"/>
  <c r="G7" i="27"/>
  <c r="H7" i="27" s="1"/>
  <c r="L13" i="27"/>
  <c r="L17" i="27"/>
  <c r="L25" i="27"/>
  <c r="L30" i="27"/>
  <c r="L35" i="27"/>
  <c r="L8" i="27"/>
  <c r="L14" i="27"/>
  <c r="L18" i="27"/>
  <c r="L27" i="27"/>
  <c r="K22" i="27"/>
  <c r="P22" i="27" s="1"/>
  <c r="Q22" i="27" s="1"/>
  <c r="K22" i="28"/>
  <c r="K23" i="28"/>
  <c r="K9" i="28"/>
  <c r="K24" i="28"/>
  <c r="K7" i="27"/>
  <c r="P7" i="27" s="1"/>
  <c r="Q7" i="27" s="1"/>
  <c r="M27" i="3" l="1"/>
  <c r="F27" i="3" s="1"/>
  <c r="M31" i="3"/>
  <c r="F31" i="3" s="1"/>
  <c r="B22" i="27"/>
  <c r="K25" i="28"/>
  <c r="K10" i="28"/>
  <c r="B23" i="28"/>
  <c r="BA42" i="27"/>
  <c r="BA41" i="27"/>
  <c r="BA40" i="27"/>
  <c r="BA39" i="27"/>
  <c r="BA38" i="27"/>
  <c r="BA37" i="27"/>
  <c r="BA35" i="27"/>
  <c r="BA33" i="27"/>
  <c r="BA32" i="27"/>
  <c r="BA31" i="27"/>
  <c r="BA30" i="27"/>
  <c r="BA29" i="27"/>
  <c r="BA28" i="27"/>
  <c r="BA27" i="27"/>
  <c r="BA25" i="27"/>
  <c r="BA23" i="27"/>
  <c r="BA18" i="27"/>
  <c r="BA17" i="27"/>
  <c r="BA16" i="27"/>
  <c r="BA15" i="27"/>
  <c r="BA14" i="27"/>
  <c r="BA13" i="27"/>
  <c r="BA12" i="27"/>
  <c r="BA10" i="27"/>
  <c r="AQ42" i="27"/>
  <c r="AQ41" i="27"/>
  <c r="AQ40" i="27"/>
  <c r="AQ39" i="27"/>
  <c r="AQ38" i="27"/>
  <c r="AQ37" i="27"/>
  <c r="AQ35" i="27"/>
  <c r="AQ33" i="27"/>
  <c r="AQ32" i="27"/>
  <c r="AQ31" i="27"/>
  <c r="AQ30" i="27"/>
  <c r="AQ29" i="27"/>
  <c r="AQ28" i="27"/>
  <c r="AQ27" i="27"/>
  <c r="AQ25" i="27"/>
  <c r="AQ23" i="27"/>
  <c r="AQ18" i="27"/>
  <c r="AQ17" i="27"/>
  <c r="AQ16" i="27"/>
  <c r="AQ15" i="27"/>
  <c r="AQ14" i="27"/>
  <c r="AQ13" i="27"/>
  <c r="AQ12" i="27"/>
  <c r="AQ10" i="27"/>
  <c r="AG42" i="27"/>
  <c r="AG41" i="27"/>
  <c r="AG40" i="27"/>
  <c r="AG39" i="27"/>
  <c r="AG38" i="27"/>
  <c r="AG37" i="27"/>
  <c r="AG35" i="27"/>
  <c r="AG33" i="27"/>
  <c r="AG32" i="27"/>
  <c r="AG31" i="27"/>
  <c r="AG30" i="27"/>
  <c r="AG29" i="27"/>
  <c r="AG28" i="27"/>
  <c r="AG27" i="27"/>
  <c r="AG25" i="27"/>
  <c r="AG23" i="27"/>
  <c r="AG18" i="27"/>
  <c r="AG17" i="27"/>
  <c r="AG16" i="27"/>
  <c r="AG15" i="27"/>
  <c r="AG14" i="27"/>
  <c r="AG13" i="27"/>
  <c r="AG12" i="27"/>
  <c r="AG10" i="27"/>
  <c r="T38" i="27"/>
  <c r="T37" i="27"/>
  <c r="T35" i="27"/>
  <c r="T28" i="27"/>
  <c r="T29" i="27"/>
  <c r="T30" i="27"/>
  <c r="T31" i="27"/>
  <c r="T32" i="27"/>
  <c r="T33" i="27"/>
  <c r="T27" i="27"/>
  <c r="T25" i="27"/>
  <c r="T23" i="27"/>
  <c r="V42" i="27"/>
  <c r="V41" i="27"/>
  <c r="V40" i="27"/>
  <c r="V39" i="27"/>
  <c r="V38" i="27"/>
  <c r="V37" i="27"/>
  <c r="V35" i="27"/>
  <c r="V33" i="27"/>
  <c r="V32" i="27"/>
  <c r="V31" i="27"/>
  <c r="V30" i="27"/>
  <c r="V29" i="27"/>
  <c r="V28" i="27"/>
  <c r="V27" i="27"/>
  <c r="V25" i="27"/>
  <c r="V23" i="27"/>
  <c r="V18" i="27"/>
  <c r="V17" i="27"/>
  <c r="V16" i="27"/>
  <c r="V15" i="27"/>
  <c r="V14" i="27"/>
  <c r="V13" i="27"/>
  <c r="V12" i="27"/>
  <c r="V10" i="27"/>
  <c r="T18" i="27"/>
  <c r="W18" i="27" s="1"/>
  <c r="T17" i="27"/>
  <c r="W17" i="27" s="1"/>
  <c r="T16" i="27"/>
  <c r="W16" i="27" s="1"/>
  <c r="T15" i="27"/>
  <c r="W15" i="27" s="1"/>
  <c r="T14" i="27"/>
  <c r="W14" i="27" s="1"/>
  <c r="T13" i="27"/>
  <c r="W13" i="27" s="1"/>
  <c r="T12" i="27"/>
  <c r="W12" i="27" s="1"/>
  <c r="T10" i="27"/>
  <c r="T8" i="27"/>
  <c r="O42" i="27"/>
  <c r="O41" i="27"/>
  <c r="O40" i="27"/>
  <c r="O39" i="27"/>
  <c r="O38" i="27"/>
  <c r="O37" i="27"/>
  <c r="O35" i="27"/>
  <c r="O33" i="27"/>
  <c r="O32" i="27"/>
  <c r="O31" i="27"/>
  <c r="O30" i="27"/>
  <c r="O29" i="27"/>
  <c r="O28" i="27"/>
  <c r="O27" i="27"/>
  <c r="O25" i="27"/>
  <c r="O23" i="27"/>
  <c r="O18" i="27"/>
  <c r="O17" i="27"/>
  <c r="O16" i="27"/>
  <c r="O15" i="27"/>
  <c r="O14" i="27"/>
  <c r="O13" i="27"/>
  <c r="O12" i="27"/>
  <c r="O10" i="27"/>
  <c r="M42" i="27"/>
  <c r="M41" i="27"/>
  <c r="M40" i="27"/>
  <c r="M39" i="27"/>
  <c r="M38" i="27"/>
  <c r="M37" i="27"/>
  <c r="M35" i="27"/>
  <c r="M33" i="27"/>
  <c r="M32" i="27"/>
  <c r="M31" i="27"/>
  <c r="M30" i="27"/>
  <c r="M29" i="27"/>
  <c r="M28" i="27"/>
  <c r="M27" i="27"/>
  <c r="M25" i="27"/>
  <c r="M23" i="27"/>
  <c r="M18" i="27"/>
  <c r="M17" i="27"/>
  <c r="M16" i="27"/>
  <c r="M15" i="27"/>
  <c r="M14" i="27"/>
  <c r="M13" i="27"/>
  <c r="M12" i="27"/>
  <c r="M10" i="27"/>
  <c r="W30" i="27" l="1"/>
  <c r="W33" i="27"/>
  <c r="W29" i="27"/>
  <c r="K11" i="28"/>
  <c r="K26" i="28"/>
  <c r="B24" i="28"/>
  <c r="B9" i="28"/>
  <c r="T39" i="27"/>
  <c r="W39" i="27" s="1"/>
  <c r="W27" i="27"/>
  <c r="W37" i="27"/>
  <c r="W32" i="27"/>
  <c r="W28" i="27"/>
  <c r="W38" i="27"/>
  <c r="W25" i="27"/>
  <c r="W31" i="27"/>
  <c r="W35" i="27"/>
  <c r="B10" i="28"/>
  <c r="C40" i="21"/>
  <c r="K12" i="28" l="1"/>
  <c r="T40" i="27"/>
  <c r="W40" i="27" s="1"/>
  <c r="B11" i="28"/>
  <c r="AE49" i="11"/>
  <c r="AE48" i="11"/>
  <c r="AJ49" i="11"/>
  <c r="AI49" i="11"/>
  <c r="AH49" i="11"/>
  <c r="AG49" i="11"/>
  <c r="AF49" i="11"/>
  <c r="AJ48" i="11"/>
  <c r="AO48" i="11" s="1"/>
  <c r="C36" i="21" s="1"/>
  <c r="AI48" i="11"/>
  <c r="AH48" i="11"/>
  <c r="AG48" i="11"/>
  <c r="AF48" i="11"/>
  <c r="AK48" i="11" s="1"/>
  <c r="C36" i="18" s="1"/>
  <c r="AJ47" i="11"/>
  <c r="AO47" i="11" s="1"/>
  <c r="C35" i="21" s="1"/>
  <c r="AI47" i="11"/>
  <c r="AN47" i="11" s="1"/>
  <c r="C35" i="20" s="1"/>
  <c r="AH47" i="11"/>
  <c r="AM47" i="11" s="1"/>
  <c r="C35" i="7" s="1"/>
  <c r="AG47" i="11"/>
  <c r="AL47" i="11" s="1"/>
  <c r="C35" i="19" s="1"/>
  <c r="AF47" i="11"/>
  <c r="AK47" i="11" s="1"/>
  <c r="C35" i="18" s="1"/>
  <c r="AJ43" i="11"/>
  <c r="AI43" i="11"/>
  <c r="AH43" i="11"/>
  <c r="AG43" i="11"/>
  <c r="AF43" i="11"/>
  <c r="AE43" i="11"/>
  <c r="AJ42" i="11"/>
  <c r="AI42" i="11"/>
  <c r="AH42" i="11"/>
  <c r="AG42" i="11"/>
  <c r="AF42" i="11"/>
  <c r="AE42" i="11"/>
  <c r="AN42" i="11" s="1"/>
  <c r="C30" i="20" s="1"/>
  <c r="AJ41" i="11"/>
  <c r="AI41" i="11"/>
  <c r="AH41" i="11"/>
  <c r="AG41" i="11"/>
  <c r="AF41" i="11"/>
  <c r="AE41" i="11"/>
  <c r="AN41" i="11" s="1"/>
  <c r="C29" i="20" s="1"/>
  <c r="AF25" i="11"/>
  <c r="AF24" i="11"/>
  <c r="AF23" i="11"/>
  <c r="AF22" i="11"/>
  <c r="AF21" i="11"/>
  <c r="AF20" i="11"/>
  <c r="AF19" i="11"/>
  <c r="AF8" i="11"/>
  <c r="AJ25" i="11"/>
  <c r="AI25" i="11"/>
  <c r="AH25" i="11"/>
  <c r="AG25" i="11"/>
  <c r="AE25" i="11"/>
  <c r="AO25" i="11" s="1"/>
  <c r="C23" i="21" s="1"/>
  <c r="AJ24" i="11"/>
  <c r="AI24" i="11"/>
  <c r="AH24" i="11"/>
  <c r="AG24" i="11"/>
  <c r="AE24" i="11"/>
  <c r="AJ23" i="11"/>
  <c r="AI23" i="11"/>
  <c r="AH23" i="11"/>
  <c r="AG23" i="11"/>
  <c r="AE23" i="11"/>
  <c r="AJ22" i="11"/>
  <c r="AI22" i="11"/>
  <c r="AH22" i="11"/>
  <c r="AG22" i="11"/>
  <c r="AE22" i="11"/>
  <c r="AJ21" i="11"/>
  <c r="AI21" i="11"/>
  <c r="AH21" i="11"/>
  <c r="AE21" i="11"/>
  <c r="AJ20" i="11"/>
  <c r="AI20" i="11"/>
  <c r="AH20" i="11"/>
  <c r="AE20" i="11"/>
  <c r="AJ19" i="11"/>
  <c r="AI19" i="11"/>
  <c r="AH19" i="11"/>
  <c r="AE19" i="11"/>
  <c r="AK19" i="11" s="1"/>
  <c r="C24" i="21"/>
  <c r="C12" i="20"/>
  <c r="AJ13" i="11"/>
  <c r="AI13" i="11"/>
  <c r="AH13" i="11"/>
  <c r="AG13" i="11"/>
  <c r="AF13" i="11"/>
  <c r="AE13" i="11"/>
  <c r="AJ12" i="11"/>
  <c r="AI12" i="11"/>
  <c r="AH12" i="11"/>
  <c r="AG12" i="11"/>
  <c r="AF12" i="11"/>
  <c r="AE12" i="11"/>
  <c r="AN12" i="11" s="1"/>
  <c r="C10" i="20" s="1"/>
  <c r="AJ11" i="11"/>
  <c r="AI11" i="11"/>
  <c r="AH11" i="11"/>
  <c r="AG11" i="11"/>
  <c r="AF11" i="11"/>
  <c r="AE11" i="11"/>
  <c r="AJ10" i="11"/>
  <c r="AI10" i="11"/>
  <c r="AH10" i="11"/>
  <c r="AG10" i="11"/>
  <c r="AF10" i="11"/>
  <c r="AE10" i="11"/>
  <c r="AJ9" i="11"/>
  <c r="AI9" i="11"/>
  <c r="AH9" i="11"/>
  <c r="AG9" i="11"/>
  <c r="AF9" i="11"/>
  <c r="AE9" i="11"/>
  <c r="AJ8" i="11"/>
  <c r="AI8" i="11"/>
  <c r="AH8" i="11"/>
  <c r="AG8" i="11"/>
  <c r="AE8" i="11"/>
  <c r="AO7" i="11"/>
  <c r="C5" i="21" s="1"/>
  <c r="AN7" i="11"/>
  <c r="C5" i="20" s="1"/>
  <c r="AM7" i="11"/>
  <c r="C5" i="7" s="1"/>
  <c r="AL7" i="11"/>
  <c r="C5" i="19" s="1"/>
  <c r="AK7" i="11"/>
  <c r="C5" i="18" s="1"/>
  <c r="C39" i="21" l="1"/>
  <c r="C39" i="7"/>
  <c r="AO21" i="11"/>
  <c r="C19" i="21" s="1"/>
  <c r="C39" i="20"/>
  <c r="AL21" i="11"/>
  <c r="C19" i="19" s="1"/>
  <c r="C12" i="21"/>
  <c r="AN49" i="11"/>
  <c r="C37" i="20" s="1"/>
  <c r="AM20" i="11"/>
  <c r="C18" i="7" s="1"/>
  <c r="AM22" i="11"/>
  <c r="C20" i="7" s="1"/>
  <c r="AL25" i="11"/>
  <c r="C23" i="19" s="1"/>
  <c r="AN20" i="11"/>
  <c r="C18" i="20" s="1"/>
  <c r="AM21" i="11"/>
  <c r="C19" i="7" s="1"/>
  <c r="AM25" i="11"/>
  <c r="C23" i="7" s="1"/>
  <c r="C38" i="20"/>
  <c r="C12" i="18"/>
  <c r="K27" i="28"/>
  <c r="K13" i="28"/>
  <c r="B25" i="28"/>
  <c r="C24" i="20"/>
  <c r="AM19" i="11"/>
  <c r="C17" i="7" s="1"/>
  <c r="AM23" i="11"/>
  <c r="C21" i="7" s="1"/>
  <c r="AK43" i="11"/>
  <c r="AK8" i="11"/>
  <c r="C6" i="18" s="1"/>
  <c r="AL8" i="11"/>
  <c r="C6" i="19" s="1"/>
  <c r="AL12" i="11"/>
  <c r="C10" i="19" s="1"/>
  <c r="C12" i="19"/>
  <c r="C12" i="7"/>
  <c r="C24" i="7"/>
  <c r="AO41" i="11"/>
  <c r="C29" i="21" s="1"/>
  <c r="AL41" i="11"/>
  <c r="C29" i="19" s="1"/>
  <c r="AL43" i="11"/>
  <c r="C31" i="19" s="1"/>
  <c r="AM49" i="11"/>
  <c r="C37" i="7" s="1"/>
  <c r="AN24" i="11"/>
  <c r="C22" i="20" s="1"/>
  <c r="AO43" i="11"/>
  <c r="C31" i="21" s="1"/>
  <c r="AN43" i="11"/>
  <c r="C31" i="20" s="1"/>
  <c r="AM41" i="11"/>
  <c r="C29" i="7" s="1"/>
  <c r="AM43" i="11"/>
  <c r="C31" i="7" s="1"/>
  <c r="C38" i="19"/>
  <c r="C38" i="21"/>
  <c r="C39" i="18"/>
  <c r="C38" i="7"/>
  <c r="C39" i="19"/>
  <c r="T41" i="27"/>
  <c r="W41" i="27" s="1"/>
  <c r="T42" i="27"/>
  <c r="W42" i="27" s="1"/>
  <c r="B26" i="28"/>
  <c r="B12" i="28"/>
  <c r="AN48" i="11"/>
  <c r="C36" i="20" s="1"/>
  <c r="AN8" i="11"/>
  <c r="C6" i="20" s="1"/>
  <c r="AM11" i="11"/>
  <c r="C9" i="7" s="1"/>
  <c r="AL48" i="11"/>
  <c r="C36" i="19" s="1"/>
  <c r="AL49" i="11"/>
  <c r="C37" i="19" s="1"/>
  <c r="AO20" i="11"/>
  <c r="C18" i="21" s="1"/>
  <c r="AK42" i="11"/>
  <c r="AL9" i="11"/>
  <c r="C7" i="19" s="1"/>
  <c r="AO8" i="11"/>
  <c r="C6" i="21" s="1"/>
  <c r="AK12" i="11"/>
  <c r="C10" i="18" s="1"/>
  <c r="AO12" i="11"/>
  <c r="C10" i="21" s="1"/>
  <c r="AK41" i="11"/>
  <c r="AO19" i="11"/>
  <c r="C17" i="21" s="1"/>
  <c r="AN23" i="11"/>
  <c r="C21" i="20" s="1"/>
  <c r="AO24" i="11"/>
  <c r="C22" i="21" s="1"/>
  <c r="AL13" i="11"/>
  <c r="C11" i="19" s="1"/>
  <c r="AO42" i="11"/>
  <c r="C30" i="21" s="1"/>
  <c r="AO22" i="11"/>
  <c r="C20" i="21" s="1"/>
  <c r="AL22" i="11"/>
  <c r="C20" i="19" s="1"/>
  <c r="C24" i="19"/>
  <c r="AK49" i="11"/>
  <c r="C37" i="18" s="1"/>
  <c r="C38" i="18"/>
  <c r="AM24" i="11"/>
  <c r="C22" i="7" s="1"/>
  <c r="AO23" i="11"/>
  <c r="C21" i="21" s="1"/>
  <c r="AN22" i="11"/>
  <c r="C20" i="20" s="1"/>
  <c r="AL20" i="11"/>
  <c r="C18" i="19" s="1"/>
  <c r="AL24" i="11"/>
  <c r="C22" i="19" s="1"/>
  <c r="C17" i="18"/>
  <c r="AN19" i="11"/>
  <c r="C17" i="20" s="1"/>
  <c r="AO49" i="11"/>
  <c r="C37" i="21" s="1"/>
  <c r="AM48" i="11"/>
  <c r="C36" i="7" s="1"/>
  <c r="AM42" i="11"/>
  <c r="C30" i="7" s="1"/>
  <c r="AL42" i="11"/>
  <c r="C30" i="19" s="1"/>
  <c r="AK22" i="11"/>
  <c r="C20" i="18" s="1"/>
  <c r="AL19" i="11"/>
  <c r="C17" i="19" s="1"/>
  <c r="AK20" i="11"/>
  <c r="C18" i="18" s="1"/>
  <c r="AN21" i="11"/>
  <c r="C19" i="20" s="1"/>
  <c r="AL23" i="11"/>
  <c r="C21" i="19" s="1"/>
  <c r="AN25" i="11"/>
  <c r="C23" i="20" s="1"/>
  <c r="AK21" i="11"/>
  <c r="C19" i="18" s="1"/>
  <c r="AK11" i="11"/>
  <c r="C9" i="18" s="1"/>
  <c r="AO11" i="11"/>
  <c r="C9" i="21" s="1"/>
  <c r="AL10" i="11"/>
  <c r="C8" i="19" s="1"/>
  <c r="AL11" i="11"/>
  <c r="C9" i="19" s="1"/>
  <c r="AN11" i="11"/>
  <c r="C9" i="20" s="1"/>
  <c r="AO9" i="11"/>
  <c r="C7" i="21" s="1"/>
  <c r="AO13" i="11"/>
  <c r="C11" i="21" s="1"/>
  <c r="AM10" i="11"/>
  <c r="C8" i="7" s="1"/>
  <c r="AM9" i="11"/>
  <c r="C7" i="7" s="1"/>
  <c r="AN10" i="11"/>
  <c r="C8" i="20" s="1"/>
  <c r="AM13" i="11"/>
  <c r="C11" i="7" s="1"/>
  <c r="AM8" i="11"/>
  <c r="C6" i="7" s="1"/>
  <c r="AN9" i="11"/>
  <c r="C7" i="20" s="1"/>
  <c r="AK10" i="11"/>
  <c r="C8" i="18" s="1"/>
  <c r="AO10" i="11"/>
  <c r="C8" i="21" s="1"/>
  <c r="AM12" i="11"/>
  <c r="C10" i="7" s="1"/>
  <c r="AN13" i="11"/>
  <c r="C11" i="20" s="1"/>
  <c r="AK9" i="11"/>
  <c r="C7" i="18" s="1"/>
  <c r="AK13" i="11"/>
  <c r="C11" i="18" s="1"/>
  <c r="K14" i="28" l="1"/>
  <c r="K28" i="28"/>
  <c r="B13" i="28"/>
  <c r="AK23" i="11"/>
  <c r="C21" i="18" s="1"/>
  <c r="P38" i="22"/>
  <c r="P37" i="22"/>
  <c r="D39" i="22"/>
  <c r="D38" i="22"/>
  <c r="D37" i="22"/>
  <c r="J39" i="22"/>
  <c r="E39" i="22"/>
  <c r="Q31" i="22"/>
  <c r="P31" i="22"/>
  <c r="K31" i="22"/>
  <c r="J31" i="22"/>
  <c r="E31" i="22"/>
  <c r="D31" i="22"/>
  <c r="Q26" i="22"/>
  <c r="P26" i="22"/>
  <c r="K26" i="22"/>
  <c r="J26" i="22"/>
  <c r="E26" i="22"/>
  <c r="D26" i="22"/>
  <c r="R26" i="22" l="1"/>
  <c r="C24" i="5" s="1"/>
  <c r="R31" i="22"/>
  <c r="F31" i="22"/>
  <c r="K29" i="28"/>
  <c r="K15" i="28"/>
  <c r="B27" i="28"/>
  <c r="C38" i="5"/>
  <c r="C33" i="3"/>
  <c r="C30" i="5"/>
  <c r="F39" i="22"/>
  <c r="C40" i="3" s="1"/>
  <c r="B14" i="28"/>
  <c r="AK24" i="11"/>
  <c r="C22" i="18" s="1"/>
  <c r="C39" i="5"/>
  <c r="L26" i="22"/>
  <c r="C25" i="4" s="1"/>
  <c r="L31" i="22"/>
  <c r="C13" i="4"/>
  <c r="C41" i="3"/>
  <c r="F26" i="22"/>
  <c r="C25" i="3" s="1"/>
  <c r="C13" i="3"/>
  <c r="E32" i="28"/>
  <c r="E17" i="28"/>
  <c r="M23" i="28"/>
  <c r="M24" i="28"/>
  <c r="M25" i="28"/>
  <c r="M26" i="28"/>
  <c r="M27" i="28"/>
  <c r="M28" i="28"/>
  <c r="M29" i="28"/>
  <c r="M30" i="28"/>
  <c r="M31" i="28"/>
  <c r="M32" i="28"/>
  <c r="M22" i="28"/>
  <c r="Q22" i="28"/>
  <c r="BC42" i="27"/>
  <c r="BC41" i="27"/>
  <c r="BC40" i="27"/>
  <c r="BC39" i="27"/>
  <c r="BC38" i="27"/>
  <c r="K16" i="28" l="1"/>
  <c r="K30" i="27"/>
  <c r="N30" i="27" s="1"/>
  <c r="K30" i="28"/>
  <c r="B28" i="28"/>
  <c r="AY18" i="27"/>
  <c r="BB18" i="27" s="1"/>
  <c r="B15" i="28"/>
  <c r="B14" i="27"/>
  <c r="C24" i="18"/>
  <c r="AK25" i="11"/>
  <c r="C23" i="18" s="1"/>
  <c r="BC37" i="27"/>
  <c r="AS42" i="27"/>
  <c r="AS41" i="27"/>
  <c r="AS40" i="27"/>
  <c r="AS39" i="27"/>
  <c r="AS38" i="27"/>
  <c r="AS37" i="27"/>
  <c r="AS35" i="27"/>
  <c r="BC35" i="27"/>
  <c r="BC33" i="27"/>
  <c r="BC32" i="27"/>
  <c r="BC31" i="27"/>
  <c r="BC30" i="27"/>
  <c r="BC29" i="27"/>
  <c r="BC28" i="27"/>
  <c r="BC27" i="27"/>
  <c r="AS33" i="27"/>
  <c r="AS32" i="27"/>
  <c r="AS31" i="27"/>
  <c r="AS30" i="27"/>
  <c r="AS29" i="27"/>
  <c r="AS28" i="27"/>
  <c r="AS27" i="27"/>
  <c r="BC25" i="27"/>
  <c r="BC23" i="27"/>
  <c r="AS25" i="27"/>
  <c r="AS23" i="27"/>
  <c r="BC18" i="27"/>
  <c r="BC17" i="27"/>
  <c r="BC16" i="27"/>
  <c r="BC15" i="27"/>
  <c r="BC14" i="27"/>
  <c r="BC13" i="27"/>
  <c r="BC12" i="27"/>
  <c r="BC10" i="27"/>
  <c r="BC8" i="27"/>
  <c r="AS18" i="27"/>
  <c r="AS17" i="27"/>
  <c r="AS16" i="27"/>
  <c r="AS15" i="27"/>
  <c r="AS14" i="27"/>
  <c r="AS13" i="27"/>
  <c r="AS12" i="27"/>
  <c r="AS10" i="27"/>
  <c r="AS8" i="27"/>
  <c r="AI18" i="27"/>
  <c r="AI17" i="27"/>
  <c r="AI16" i="27"/>
  <c r="AI15" i="27"/>
  <c r="AI14" i="27"/>
  <c r="AI13" i="27"/>
  <c r="AI12" i="27"/>
  <c r="AI10" i="27"/>
  <c r="AI8" i="27"/>
  <c r="AI23" i="27"/>
  <c r="AI25" i="27"/>
  <c r="AI33" i="27"/>
  <c r="AI32" i="27"/>
  <c r="AI31" i="27"/>
  <c r="AI30" i="27"/>
  <c r="AI29" i="27"/>
  <c r="AI28" i="27"/>
  <c r="AI27" i="27"/>
  <c r="AI35" i="27"/>
  <c r="AI42" i="27"/>
  <c r="AI41" i="27"/>
  <c r="AI40" i="27"/>
  <c r="AI39" i="27"/>
  <c r="AI38" i="27"/>
  <c r="AI37" i="27"/>
  <c r="X42" i="27"/>
  <c r="X41" i="27"/>
  <c r="X40" i="27"/>
  <c r="X39" i="27"/>
  <c r="X38" i="27"/>
  <c r="X37" i="27"/>
  <c r="X35" i="27"/>
  <c r="X33" i="27"/>
  <c r="X32" i="27"/>
  <c r="X31" i="27"/>
  <c r="X30" i="27"/>
  <c r="X29" i="27"/>
  <c r="X28" i="27"/>
  <c r="X27" i="27"/>
  <c r="X25" i="27"/>
  <c r="X23" i="27"/>
  <c r="X18" i="27"/>
  <c r="X17" i="27"/>
  <c r="X16" i="27"/>
  <c r="X15" i="27"/>
  <c r="X14" i="27"/>
  <c r="X13" i="27"/>
  <c r="X12" i="27"/>
  <c r="X10" i="27"/>
  <c r="X8" i="27"/>
  <c r="O8" i="27"/>
  <c r="F42" i="27"/>
  <c r="F41" i="27"/>
  <c r="F40" i="27"/>
  <c r="F39" i="27"/>
  <c r="F38" i="27"/>
  <c r="F37" i="27"/>
  <c r="F35" i="27"/>
  <c r="F33" i="27"/>
  <c r="F32" i="27"/>
  <c r="F31" i="27"/>
  <c r="F30" i="27"/>
  <c r="F29" i="27"/>
  <c r="F28" i="27"/>
  <c r="F27" i="27"/>
  <c r="F25" i="27"/>
  <c r="F23" i="27"/>
  <c r="AG35" i="28"/>
  <c r="V35" i="28"/>
  <c r="B38" i="28"/>
  <c r="B39" i="28"/>
  <c r="B40" i="28"/>
  <c r="B41" i="28"/>
  <c r="B42" i="28"/>
  <c r="B37" i="28"/>
  <c r="C37" i="28"/>
  <c r="L41" i="28" s="1"/>
  <c r="C7" i="28"/>
  <c r="AE35" i="27"/>
  <c r="AH35" i="27" s="1"/>
  <c r="K16" i="27"/>
  <c r="N16" i="27" s="1"/>
  <c r="K15" i="27"/>
  <c r="N15" i="27" s="1"/>
  <c r="K14" i="27"/>
  <c r="N14" i="27" s="1"/>
  <c r="K13" i="27"/>
  <c r="N13" i="27" s="1"/>
  <c r="K12" i="27"/>
  <c r="N12" i="27" s="1"/>
  <c r="K10" i="27"/>
  <c r="B38" i="27"/>
  <c r="B39" i="27"/>
  <c r="B40" i="27"/>
  <c r="B41" i="27"/>
  <c r="B42" i="27"/>
  <c r="B37" i="27"/>
  <c r="B13" i="27"/>
  <c r="B12" i="27"/>
  <c r="B10" i="27"/>
  <c r="C22" i="27"/>
  <c r="B8" i="27"/>
  <c r="AY8" i="27"/>
  <c r="AY12" i="27"/>
  <c r="BB12" i="27" s="1"/>
  <c r="AY14" i="27"/>
  <c r="BB14" i="27" s="1"/>
  <c r="AY16" i="27"/>
  <c r="BB16" i="27" s="1"/>
  <c r="BC8" i="28"/>
  <c r="BC9" i="28"/>
  <c r="BC11" i="28"/>
  <c r="BC13" i="28"/>
  <c r="BC15" i="28"/>
  <c r="BC17" i="28"/>
  <c r="AO8" i="27"/>
  <c r="AO10" i="27"/>
  <c r="AO12" i="27"/>
  <c r="AR12" i="27" s="1"/>
  <c r="AO13" i="27"/>
  <c r="AR13" i="27" s="1"/>
  <c r="AO14" i="27"/>
  <c r="AR14" i="27" s="1"/>
  <c r="AO15" i="27"/>
  <c r="AR15" i="27" s="1"/>
  <c r="AO16" i="27"/>
  <c r="AR16" i="27" s="1"/>
  <c r="AO17" i="27"/>
  <c r="AR17" i="27" s="1"/>
  <c r="AO18" i="27"/>
  <c r="AR18" i="27" s="1"/>
  <c r="AR8" i="28"/>
  <c r="AR9" i="28"/>
  <c r="AR10" i="28"/>
  <c r="AR11" i="28"/>
  <c r="AR12" i="28"/>
  <c r="AR13" i="28"/>
  <c r="AR14" i="28"/>
  <c r="AR15" i="28"/>
  <c r="AR16" i="28"/>
  <c r="AR17" i="28"/>
  <c r="AR7" i="28"/>
  <c r="AE10" i="27"/>
  <c r="AE12" i="27"/>
  <c r="AH12" i="27" s="1"/>
  <c r="AE13" i="27"/>
  <c r="AH13" i="27" s="1"/>
  <c r="AE14" i="27"/>
  <c r="AH14" i="27" s="1"/>
  <c r="AE15" i="27"/>
  <c r="AH15" i="27" s="1"/>
  <c r="AE16" i="27"/>
  <c r="AH16" i="27" s="1"/>
  <c r="AE17" i="27"/>
  <c r="AH17" i="27" s="1"/>
  <c r="AE18" i="27"/>
  <c r="AH18" i="27" s="1"/>
  <c r="AE8" i="27"/>
  <c r="AG8" i="28"/>
  <c r="AG9" i="28"/>
  <c r="AG10" i="28"/>
  <c r="AG11" i="28"/>
  <c r="AG12" i="28"/>
  <c r="AG13" i="28"/>
  <c r="AG14" i="28"/>
  <c r="AG15" i="28"/>
  <c r="AG16" i="28"/>
  <c r="AG17" i="28"/>
  <c r="AG7" i="28"/>
  <c r="V8" i="28"/>
  <c r="V9" i="28"/>
  <c r="V10" i="28"/>
  <c r="V11" i="28"/>
  <c r="V12" i="28"/>
  <c r="V13" i="28"/>
  <c r="V14" i="28"/>
  <c r="V15" i="28"/>
  <c r="V16" i="28"/>
  <c r="V17" i="28"/>
  <c r="V7" i="28"/>
  <c r="AE39" i="27"/>
  <c r="AH39" i="27" s="1"/>
  <c r="AE41" i="27"/>
  <c r="AH41" i="27" s="1"/>
  <c r="AE42" i="27"/>
  <c r="AH42" i="27" s="1"/>
  <c r="V39" i="28"/>
  <c r="V41" i="28"/>
  <c r="K37" i="27"/>
  <c r="N37" i="27" s="1"/>
  <c r="K37" i="28"/>
  <c r="K38" i="28"/>
  <c r="K38" i="27"/>
  <c r="N38" i="27" s="1"/>
  <c r="K39" i="28"/>
  <c r="K39" i="27"/>
  <c r="N39" i="27" s="1"/>
  <c r="K40" i="28"/>
  <c r="K40" i="27"/>
  <c r="N40" i="27" s="1"/>
  <c r="K41" i="28"/>
  <c r="K41" i="27"/>
  <c r="N41" i="27" s="1"/>
  <c r="K42" i="28"/>
  <c r="K42" i="27"/>
  <c r="N42" i="27" s="1"/>
  <c r="V37" i="28"/>
  <c r="K29" i="27"/>
  <c r="N29" i="27" s="1"/>
  <c r="K28" i="27"/>
  <c r="N28" i="27" s="1"/>
  <c r="K27" i="27"/>
  <c r="N27" i="27" s="1"/>
  <c r="K25" i="27"/>
  <c r="K23" i="27"/>
  <c r="AR30" i="28"/>
  <c r="V28" i="28"/>
  <c r="V26" i="28"/>
  <c r="V27" i="28"/>
  <c r="L33" i="28" l="1"/>
  <c r="C33" i="28"/>
  <c r="K31" i="27"/>
  <c r="N31" i="27" s="1"/>
  <c r="K31" i="28"/>
  <c r="K17" i="28"/>
  <c r="K17" i="27"/>
  <c r="N17" i="27" s="1"/>
  <c r="B29" i="28"/>
  <c r="L23" i="28"/>
  <c r="C18" i="28"/>
  <c r="L18" i="28"/>
  <c r="AO33" i="27"/>
  <c r="AR33" i="27" s="1"/>
  <c r="B15" i="27"/>
  <c r="B16" i="28"/>
  <c r="B30" i="28"/>
  <c r="P8" i="27"/>
  <c r="G8" i="27"/>
  <c r="H8" i="27" s="1"/>
  <c r="C22" i="28"/>
  <c r="L7" i="28"/>
  <c r="L24" i="28"/>
  <c r="C9" i="28"/>
  <c r="C28" i="28"/>
  <c r="L12" i="28"/>
  <c r="L29" i="28"/>
  <c r="C10" i="28"/>
  <c r="C29" i="28"/>
  <c r="L13" i="28"/>
  <c r="L32" i="28"/>
  <c r="C16" i="28"/>
  <c r="L42" i="28"/>
  <c r="L30" i="28"/>
  <c r="C17" i="28"/>
  <c r="C32" i="28"/>
  <c r="C13" i="28"/>
  <c r="C24" i="28"/>
  <c r="C30" i="28"/>
  <c r="L8" i="28"/>
  <c r="L15" i="28"/>
  <c r="L27" i="28"/>
  <c r="L35" i="28"/>
  <c r="C8" i="28"/>
  <c r="C14" i="28"/>
  <c r="C25" i="28"/>
  <c r="C35" i="28"/>
  <c r="L9" i="28"/>
  <c r="L17" i="28"/>
  <c r="L28" i="28"/>
  <c r="C15" i="27"/>
  <c r="C32" i="27"/>
  <c r="P10" i="27"/>
  <c r="C23" i="27"/>
  <c r="P15" i="27"/>
  <c r="P23" i="27"/>
  <c r="C10" i="27"/>
  <c r="C28" i="27"/>
  <c r="P29" i="27"/>
  <c r="C38" i="27"/>
  <c r="C41" i="27"/>
  <c r="C39" i="27"/>
  <c r="C13" i="27"/>
  <c r="C35" i="27"/>
  <c r="P13" i="27"/>
  <c r="P27" i="27"/>
  <c r="C17" i="27"/>
  <c r="C30" i="27"/>
  <c r="C12" i="27"/>
  <c r="C16" i="27"/>
  <c r="C25" i="27"/>
  <c r="C29" i="27"/>
  <c r="C33" i="27"/>
  <c r="C42" i="27"/>
  <c r="P12" i="27"/>
  <c r="P16" i="27"/>
  <c r="P25" i="27"/>
  <c r="P30" i="27"/>
  <c r="C14" i="27"/>
  <c r="C18" i="27"/>
  <c r="C27" i="27"/>
  <c r="C31" i="27"/>
  <c r="C40" i="27"/>
  <c r="P14" i="27"/>
  <c r="P28" i="27"/>
  <c r="B23" i="27"/>
  <c r="B29" i="27"/>
  <c r="B27" i="27"/>
  <c r="V23" i="28"/>
  <c r="AE33" i="27"/>
  <c r="AH33" i="27" s="1"/>
  <c r="B28" i="27"/>
  <c r="AE30" i="27"/>
  <c r="AH30" i="27" s="1"/>
  <c r="AO30" i="27"/>
  <c r="AR30" i="27" s="1"/>
  <c r="AY30" i="27"/>
  <c r="BB30" i="27" s="1"/>
  <c r="BC14" i="28"/>
  <c r="AE28" i="27"/>
  <c r="AH28" i="27" s="1"/>
  <c r="AO28" i="27"/>
  <c r="AR28" i="27" s="1"/>
  <c r="AY28" i="27"/>
  <c r="BB28" i="27" s="1"/>
  <c r="V24" i="28"/>
  <c r="V31" i="28"/>
  <c r="AG22" i="28"/>
  <c r="AG26" i="28"/>
  <c r="AG30" i="28"/>
  <c r="AG39" i="28"/>
  <c r="AR22" i="28"/>
  <c r="AR26" i="28"/>
  <c r="AY17" i="27"/>
  <c r="BB17" i="27" s="1"/>
  <c r="V42" i="28"/>
  <c r="BC29" i="28"/>
  <c r="AY15" i="27"/>
  <c r="BB15" i="27" s="1"/>
  <c r="V29" i="28"/>
  <c r="AG23" i="28"/>
  <c r="AG29" i="28"/>
  <c r="AG31" i="28"/>
  <c r="AG37" i="28"/>
  <c r="AR23" i="28"/>
  <c r="AR29" i="28"/>
  <c r="AR31" i="28"/>
  <c r="BC22" i="28"/>
  <c r="BC31" i="28"/>
  <c r="V38" i="28"/>
  <c r="AE40" i="27"/>
  <c r="AH40" i="27" s="1"/>
  <c r="AE38" i="27"/>
  <c r="AH38" i="27" s="1"/>
  <c r="AE37" i="27"/>
  <c r="AH37" i="27" s="1"/>
  <c r="V32" i="28"/>
  <c r="AG42" i="28"/>
  <c r="AG38" i="28"/>
  <c r="V25" i="28"/>
  <c r="AE23" i="27"/>
  <c r="AG25" i="28"/>
  <c r="AO23" i="27"/>
  <c r="AR25" i="28"/>
  <c r="BC24" i="28"/>
  <c r="AE31" i="27"/>
  <c r="AH31" i="27" s="1"/>
  <c r="AO31" i="27"/>
  <c r="AR31" i="27" s="1"/>
  <c r="BC12" i="28"/>
  <c r="AY10" i="27"/>
  <c r="AR27" i="28"/>
  <c r="AG27" i="28"/>
  <c r="V30" i="28"/>
  <c r="AG40" i="28"/>
  <c r="AE25" i="27"/>
  <c r="AO25" i="27"/>
  <c r="AR25" i="27" s="1"/>
  <c r="AO32" i="27"/>
  <c r="AR32" i="27" s="1"/>
  <c r="AE32" i="27"/>
  <c r="AH32" i="27" s="1"/>
  <c r="AE27" i="27"/>
  <c r="AH27" i="27" s="1"/>
  <c r="AG28" i="28"/>
  <c r="AG32" i="28"/>
  <c r="AO27" i="27"/>
  <c r="AR27" i="27" s="1"/>
  <c r="AR28" i="28"/>
  <c r="AR32" i="28"/>
  <c r="BC7" i="28"/>
  <c r="BC10" i="28"/>
  <c r="AY13" i="27"/>
  <c r="BB13" i="27" s="1"/>
  <c r="B25" i="27"/>
  <c r="V40" i="28"/>
  <c r="BC16" i="28"/>
  <c r="V22" i="28"/>
  <c r="AG24" i="28"/>
  <c r="AE29" i="27"/>
  <c r="AH29" i="27" s="1"/>
  <c r="AR24" i="28"/>
  <c r="AO29" i="27"/>
  <c r="AR29" i="27" s="1"/>
  <c r="C42" i="28"/>
  <c r="L38" i="28"/>
  <c r="C12" i="28"/>
  <c r="C26" i="28"/>
  <c r="C41" i="28"/>
  <c r="L11" i="28"/>
  <c r="L16" i="28"/>
  <c r="L25" i="28"/>
  <c r="L31" i="28"/>
  <c r="L39" i="28"/>
  <c r="C40" i="28"/>
  <c r="L40" i="28"/>
  <c r="C11" i="28"/>
  <c r="C15" i="28"/>
  <c r="C23" i="28"/>
  <c r="C27" i="28"/>
  <c r="C31" i="28"/>
  <c r="C38" i="28"/>
  <c r="C39" i="28"/>
  <c r="L10" i="28"/>
  <c r="L14" i="28"/>
  <c r="L22" i="28"/>
  <c r="L26" i="28"/>
  <c r="L37" i="28"/>
  <c r="P17" i="27" l="1"/>
  <c r="P31" i="27"/>
  <c r="K18" i="27"/>
  <c r="K18" i="28"/>
  <c r="P18" i="28" s="1"/>
  <c r="R18" i="28" s="1"/>
  <c r="S18" i="28" s="1"/>
  <c r="K32" i="27"/>
  <c r="K32" i="28"/>
  <c r="AR35" i="28"/>
  <c r="BC35" i="28"/>
  <c r="B31" i="28"/>
  <c r="B17" i="28"/>
  <c r="B16" i="27"/>
  <c r="B30" i="27"/>
  <c r="L39" i="27"/>
  <c r="P39" i="27" s="1"/>
  <c r="P37" i="27"/>
  <c r="L40" i="27"/>
  <c r="P40" i="27" s="1"/>
  <c r="L41" i="27"/>
  <c r="P41" i="27" s="1"/>
  <c r="L38" i="27"/>
  <c r="P38" i="27" s="1"/>
  <c r="L42" i="27"/>
  <c r="P42" i="27" s="1"/>
  <c r="AP12" i="27"/>
  <c r="BC23" i="28"/>
  <c r="AR39" i="28"/>
  <c r="AR37" i="28"/>
  <c r="BC26" i="28"/>
  <c r="BC30" i="28"/>
  <c r="AY25" i="27"/>
  <c r="BB25" i="27" s="1"/>
  <c r="AO41" i="27"/>
  <c r="AR41" i="27" s="1"/>
  <c r="BC25" i="28"/>
  <c r="AO42" i="27"/>
  <c r="AR42" i="27" s="1"/>
  <c r="AR38" i="28"/>
  <c r="AO38" i="27"/>
  <c r="AR38" i="27" s="1"/>
  <c r="AY27" i="27"/>
  <c r="BB27" i="27" s="1"/>
  <c r="AY32" i="27"/>
  <c r="BB32" i="27" s="1"/>
  <c r="AR40" i="28"/>
  <c r="AY23" i="27"/>
  <c r="AG41" i="28"/>
  <c r="AR42" i="28"/>
  <c r="AO37" i="27"/>
  <c r="AR37" i="27" s="1"/>
  <c r="AY29" i="27"/>
  <c r="BB29" i="27" s="1"/>
  <c r="AY33" i="27"/>
  <c r="BB33" i="27" s="1"/>
  <c r="BC28" i="28"/>
  <c r="BC32" i="28"/>
  <c r="BC27" i="28"/>
  <c r="AY31" i="27"/>
  <c r="BB31" i="27" s="1"/>
  <c r="AO39" i="27"/>
  <c r="AR39" i="27" s="1"/>
  <c r="AO40" i="27"/>
  <c r="AR40" i="27" s="1"/>
  <c r="K33" i="27" l="1"/>
  <c r="K33" i="28"/>
  <c r="P33" i="28" s="1"/>
  <c r="N18" i="27"/>
  <c r="P18" i="27" s="1"/>
  <c r="N32" i="27"/>
  <c r="P32" i="27" s="1"/>
  <c r="AY35" i="27"/>
  <c r="BB35" i="27" s="1"/>
  <c r="AO35" i="27"/>
  <c r="AR35" i="27" s="1"/>
  <c r="B31" i="27"/>
  <c r="B32" i="28"/>
  <c r="B18" i="28"/>
  <c r="G18" i="28" s="1"/>
  <c r="H18" i="28" s="1"/>
  <c r="B17" i="27"/>
  <c r="BC39" i="28"/>
  <c r="BC37" i="28"/>
  <c r="AY40" i="27"/>
  <c r="BB40" i="27" s="1"/>
  <c r="BC40" i="28"/>
  <c r="BC42" i="28"/>
  <c r="AR41" i="28"/>
  <c r="BC38" i="28"/>
  <c r="AY39" i="27"/>
  <c r="BB39" i="27" s="1"/>
  <c r="AY37" i="27"/>
  <c r="BB37" i="27" s="1"/>
  <c r="AY38" i="27"/>
  <c r="BB38" i="27" s="1"/>
  <c r="AY42" i="27"/>
  <c r="BB42" i="27" s="1"/>
  <c r="AY41" i="27"/>
  <c r="BB41" i="27" s="1"/>
  <c r="W47" i="11"/>
  <c r="K35" i="27" l="1"/>
  <c r="K35" i="28"/>
  <c r="R33" i="28"/>
  <c r="S33" i="28" s="1"/>
  <c r="N33" i="27"/>
  <c r="P33" i="27" s="1"/>
  <c r="B18" i="27"/>
  <c r="G17" i="28"/>
  <c r="H17" i="28" s="1"/>
  <c r="B33" i="28"/>
  <c r="G33" i="28" s="1"/>
  <c r="H33" i="28" s="1"/>
  <c r="B32" i="27"/>
  <c r="BC41" i="28"/>
  <c r="E19" i="11"/>
  <c r="N35" i="27" l="1"/>
  <c r="P35" i="27" s="1"/>
  <c r="B33" i="27"/>
  <c r="G32" i="28"/>
  <c r="H32" i="28" s="1"/>
  <c r="B35" i="28" l="1"/>
  <c r="W49" i="11"/>
  <c r="W48" i="11"/>
  <c r="Q49" i="11"/>
  <c r="Q48" i="11"/>
  <c r="Q47" i="11"/>
  <c r="K49" i="11"/>
  <c r="K48" i="11"/>
  <c r="K47" i="11"/>
  <c r="E49" i="11"/>
  <c r="E48" i="11"/>
  <c r="E47" i="11"/>
  <c r="B35" i="27" l="1"/>
  <c r="P25" i="22" l="1"/>
  <c r="P24" i="22"/>
  <c r="P23" i="22"/>
  <c r="P22" i="22"/>
  <c r="P21" i="22"/>
  <c r="P20" i="22"/>
  <c r="P19" i="22"/>
  <c r="P14" i="22"/>
  <c r="P13" i="22"/>
  <c r="P12" i="22"/>
  <c r="P11" i="22"/>
  <c r="P10" i="22"/>
  <c r="P9" i="22"/>
  <c r="P8" i="22"/>
  <c r="D25" i="22"/>
  <c r="D24" i="22"/>
  <c r="D23" i="22"/>
  <c r="D22" i="22"/>
  <c r="D21" i="22"/>
  <c r="D20" i="22"/>
  <c r="D19" i="22"/>
  <c r="Q38" i="22"/>
  <c r="Q37" i="22"/>
  <c r="Q36" i="22"/>
  <c r="Q25" i="22"/>
  <c r="Q24" i="22"/>
  <c r="Q23" i="22"/>
  <c r="Q22" i="22"/>
  <c r="Q21" i="22"/>
  <c r="Q20" i="22"/>
  <c r="Q19" i="22"/>
  <c r="Q14" i="22"/>
  <c r="Q13" i="22"/>
  <c r="Q12" i="22"/>
  <c r="Q11" i="22"/>
  <c r="Q10" i="22"/>
  <c r="Q9" i="22"/>
  <c r="Q8" i="22"/>
  <c r="E38" i="22"/>
  <c r="E37" i="22"/>
  <c r="F37" i="22" s="1"/>
  <c r="C38" i="3" s="1"/>
  <c r="E25" i="22"/>
  <c r="E24" i="22"/>
  <c r="E23" i="22"/>
  <c r="E22" i="22"/>
  <c r="E21" i="22"/>
  <c r="E20" i="22"/>
  <c r="E19" i="22"/>
  <c r="C32" i="3" l="1"/>
  <c r="AB31" i="28"/>
  <c r="AM31" i="28"/>
  <c r="AX31" i="28"/>
  <c r="BI31" i="28"/>
  <c r="AB32" i="28"/>
  <c r="AM32" i="28"/>
  <c r="AX32" i="28"/>
  <c r="BI32" i="28"/>
  <c r="AB16" i="28"/>
  <c r="AM16" i="28"/>
  <c r="AX16" i="28"/>
  <c r="BI16" i="28"/>
  <c r="AB17" i="28"/>
  <c r="AM17" i="28"/>
  <c r="AX17" i="28"/>
  <c r="BI17" i="28"/>
  <c r="Y31" i="28"/>
  <c r="Q31" i="28"/>
  <c r="N32" i="28"/>
  <c r="Q32" i="28"/>
  <c r="N16" i="28"/>
  <c r="Q16" i="28"/>
  <c r="N17" i="28"/>
  <c r="Q17" i="28"/>
  <c r="E31" i="28"/>
  <c r="E16" i="28"/>
  <c r="G16" i="28" s="1"/>
  <c r="H16" i="28" s="1"/>
  <c r="M42" i="28"/>
  <c r="X42" i="28" s="1"/>
  <c r="AI42" i="28" s="1"/>
  <c r="AT42" i="28" s="1"/>
  <c r="BE42" i="28" s="1"/>
  <c r="M41" i="28"/>
  <c r="X41" i="28" s="1"/>
  <c r="AI41" i="28" s="1"/>
  <c r="AT41" i="28" s="1"/>
  <c r="BE41" i="28" s="1"/>
  <c r="M40" i="28"/>
  <c r="X40" i="28" s="1"/>
  <c r="AI40" i="28" s="1"/>
  <c r="AT40" i="28" s="1"/>
  <c r="BE40" i="28" s="1"/>
  <c r="M39" i="28"/>
  <c r="X39" i="28" s="1"/>
  <c r="AI39" i="28" s="1"/>
  <c r="AT39" i="28" s="1"/>
  <c r="BE39" i="28" s="1"/>
  <c r="M38" i="28"/>
  <c r="X38" i="28" s="1"/>
  <c r="AI38" i="28" s="1"/>
  <c r="AT38" i="28" s="1"/>
  <c r="BE38" i="28" s="1"/>
  <c r="M37" i="28"/>
  <c r="X37" i="28" s="1"/>
  <c r="AI37" i="28" s="1"/>
  <c r="AT37" i="28" s="1"/>
  <c r="BE37" i="28" s="1"/>
  <c r="M35" i="28"/>
  <c r="AI23" i="28"/>
  <c r="AT23" i="28" s="1"/>
  <c r="BE23" i="28" s="1"/>
  <c r="AI24" i="28"/>
  <c r="AT24" i="28" s="1"/>
  <c r="BE24" i="28" s="1"/>
  <c r="AI25" i="28"/>
  <c r="AT25" i="28" s="1"/>
  <c r="BE25" i="28" s="1"/>
  <c r="AI26" i="28"/>
  <c r="AT26" i="28" s="1"/>
  <c r="BE26" i="28" s="1"/>
  <c r="AI27" i="28"/>
  <c r="AT27" i="28" s="1"/>
  <c r="BE27" i="28" s="1"/>
  <c r="AI28" i="28"/>
  <c r="AT28" i="28" s="1"/>
  <c r="BE28" i="28" s="1"/>
  <c r="AI29" i="28"/>
  <c r="AT29" i="28" s="1"/>
  <c r="BE29" i="28" s="1"/>
  <c r="AI30" i="28"/>
  <c r="AT30" i="28" s="1"/>
  <c r="BE30" i="28" s="1"/>
  <c r="AI22" i="28"/>
  <c r="AT22" i="28" s="1"/>
  <c r="BE22" i="28" s="1"/>
  <c r="AI8" i="28"/>
  <c r="AT8" i="28" s="1"/>
  <c r="BE8" i="28" s="1"/>
  <c r="AI9" i="28"/>
  <c r="AT9" i="28" s="1"/>
  <c r="BE9" i="28" s="1"/>
  <c r="AI10" i="28"/>
  <c r="AT10" i="28" s="1"/>
  <c r="BE10" i="28" s="1"/>
  <c r="AI11" i="28"/>
  <c r="AT11" i="28" s="1"/>
  <c r="BE11" i="28" s="1"/>
  <c r="AI12" i="28"/>
  <c r="AT12" i="28" s="1"/>
  <c r="BE12" i="28" s="1"/>
  <c r="AI13" i="28"/>
  <c r="AT13" i="28" s="1"/>
  <c r="BE13" i="28" s="1"/>
  <c r="AI14" i="28"/>
  <c r="AT14" i="28" s="1"/>
  <c r="BE14" i="28" s="1"/>
  <c r="AI15" i="28"/>
  <c r="AT15" i="28" s="1"/>
  <c r="BE15" i="28" s="1"/>
  <c r="AI7" i="28"/>
  <c r="AT7" i="28" s="1"/>
  <c r="BE7" i="28" s="1"/>
  <c r="BI42" i="28"/>
  <c r="BI41" i="28"/>
  <c r="BI40" i="28"/>
  <c r="BI39" i="28"/>
  <c r="BI38" i="28"/>
  <c r="BI37" i="28"/>
  <c r="BI35" i="28"/>
  <c r="BI30" i="28"/>
  <c r="BI29" i="28"/>
  <c r="BI28" i="28"/>
  <c r="BI27" i="28"/>
  <c r="BI26" i="28"/>
  <c r="BI25" i="28"/>
  <c r="BI24" i="28"/>
  <c r="BI23" i="28"/>
  <c r="BI22" i="28"/>
  <c r="BI15" i="28"/>
  <c r="BI14" i="28"/>
  <c r="BI13" i="28"/>
  <c r="BI12" i="28"/>
  <c r="BI11" i="28"/>
  <c r="BI10" i="28"/>
  <c r="BI9" i="28"/>
  <c r="BI8" i="28"/>
  <c r="AX42" i="28"/>
  <c r="AX41" i="28"/>
  <c r="AX40" i="28"/>
  <c r="AX39" i="28"/>
  <c r="AX38" i="28"/>
  <c r="AX37" i="28"/>
  <c r="AX35" i="28"/>
  <c r="AX30" i="28"/>
  <c r="AX29" i="28"/>
  <c r="AX28" i="28"/>
  <c r="AX27" i="28"/>
  <c r="AX26" i="28"/>
  <c r="AX25" i="28"/>
  <c r="AX24" i="28"/>
  <c r="AX23" i="28"/>
  <c r="AX22" i="28"/>
  <c r="AX15" i="28"/>
  <c r="AX14" i="28"/>
  <c r="AX13" i="28"/>
  <c r="AX12" i="28"/>
  <c r="AX11" i="28"/>
  <c r="AX10" i="28"/>
  <c r="AX9" i="28"/>
  <c r="AX8" i="28"/>
  <c r="AM42" i="28"/>
  <c r="AM41" i="28"/>
  <c r="AM40" i="28"/>
  <c r="AM39" i="28"/>
  <c r="AM38" i="28"/>
  <c r="AM37" i="28"/>
  <c r="AM35" i="28"/>
  <c r="AM30" i="28"/>
  <c r="AM29" i="28"/>
  <c r="AM28" i="28"/>
  <c r="AM27" i="28"/>
  <c r="AM26" i="28"/>
  <c r="AM25" i="28"/>
  <c r="AM24" i="28"/>
  <c r="AM23" i="28"/>
  <c r="AM22" i="28"/>
  <c r="AM15" i="28"/>
  <c r="AM14" i="28"/>
  <c r="AM13" i="28"/>
  <c r="AM12" i="28"/>
  <c r="AM11" i="28"/>
  <c r="AM10" i="28"/>
  <c r="AM9" i="28"/>
  <c r="AM8" i="28"/>
  <c r="AB42" i="28"/>
  <c r="AB41" i="28"/>
  <c r="AB40" i="28"/>
  <c r="AB39" i="28"/>
  <c r="AB38" i="28"/>
  <c r="AB37" i="28"/>
  <c r="AB35" i="28"/>
  <c r="AB30" i="28"/>
  <c r="AB29" i="28"/>
  <c r="AB28" i="28"/>
  <c r="AB27" i="28"/>
  <c r="AB26" i="28"/>
  <c r="AB25" i="28"/>
  <c r="AB24" i="28"/>
  <c r="AB23" i="28"/>
  <c r="AB22" i="28"/>
  <c r="AB15" i="28"/>
  <c r="AB14" i="28"/>
  <c r="AB13" i="28"/>
  <c r="AB12" i="28"/>
  <c r="AB11" i="28"/>
  <c r="AB10" i="28"/>
  <c r="AB9" i="28"/>
  <c r="AB8" i="28"/>
  <c r="Q42" i="28"/>
  <c r="Q41" i="28"/>
  <c r="Q40" i="28"/>
  <c r="Q39" i="28"/>
  <c r="Q38" i="28"/>
  <c r="Q37" i="28"/>
  <c r="Q35" i="28"/>
  <c r="Q30" i="28"/>
  <c r="Q29" i="28"/>
  <c r="Q28" i="28"/>
  <c r="Q27" i="28"/>
  <c r="Q26" i="28"/>
  <c r="Q25" i="28"/>
  <c r="Q24" i="28"/>
  <c r="Q23" i="28"/>
  <c r="Q15" i="28"/>
  <c r="Q14" i="28"/>
  <c r="Q13" i="28"/>
  <c r="Q12" i="28"/>
  <c r="Q11" i="28"/>
  <c r="Q10" i="28"/>
  <c r="Q9" i="28"/>
  <c r="Q8" i="28"/>
  <c r="W37" i="28"/>
  <c r="W7" i="28"/>
  <c r="BE42" i="27"/>
  <c r="BE41" i="27"/>
  <c r="BE40" i="27"/>
  <c r="BE39" i="27"/>
  <c r="BE38" i="27"/>
  <c r="BE37" i="27"/>
  <c r="BE35" i="27"/>
  <c r="BE33" i="27"/>
  <c r="BE32" i="27"/>
  <c r="BE31" i="27"/>
  <c r="BE30" i="27"/>
  <c r="BE29" i="27"/>
  <c r="BE28" i="27"/>
  <c r="BE27" i="27"/>
  <c r="BE25" i="27"/>
  <c r="BE23" i="27"/>
  <c r="BE18" i="27"/>
  <c r="BE17" i="27"/>
  <c r="BE16" i="27"/>
  <c r="BE15" i="27"/>
  <c r="BE14" i="27"/>
  <c r="BE13" i="27"/>
  <c r="BE12" i="27"/>
  <c r="BE10" i="27"/>
  <c r="AU42" i="27"/>
  <c r="AU41" i="27"/>
  <c r="AU40" i="27"/>
  <c r="AU39" i="27"/>
  <c r="AU38" i="27"/>
  <c r="AU37" i="27"/>
  <c r="AU35" i="27"/>
  <c r="AU33" i="27"/>
  <c r="AU32" i="27"/>
  <c r="AU31" i="27"/>
  <c r="AU30" i="27"/>
  <c r="AU29" i="27"/>
  <c r="AU28" i="27"/>
  <c r="AU27" i="27"/>
  <c r="AU25" i="27"/>
  <c r="AU23" i="27"/>
  <c r="AU18" i="27"/>
  <c r="AU17" i="27"/>
  <c r="AU16" i="27"/>
  <c r="AU15" i="27"/>
  <c r="AU14" i="27"/>
  <c r="AU13" i="27"/>
  <c r="AU12" i="27"/>
  <c r="AU10" i="27"/>
  <c r="AK42" i="27"/>
  <c r="AK41" i="27"/>
  <c r="AK40" i="27"/>
  <c r="AK39" i="27"/>
  <c r="AK38" i="27"/>
  <c r="AK37" i="27"/>
  <c r="AK35" i="27"/>
  <c r="AK33" i="27"/>
  <c r="AK32" i="27"/>
  <c r="AK31" i="27"/>
  <c r="AK30" i="27"/>
  <c r="AK29" i="27"/>
  <c r="AK28" i="27"/>
  <c r="AK27" i="27"/>
  <c r="AK25" i="27"/>
  <c r="AK23" i="27"/>
  <c r="AK18" i="27"/>
  <c r="AK17" i="27"/>
  <c r="AK16" i="27"/>
  <c r="AK15" i="27"/>
  <c r="AK14" i="27"/>
  <c r="AK13" i="27"/>
  <c r="AK12" i="27"/>
  <c r="AK10" i="27"/>
  <c r="Z42" i="27"/>
  <c r="Z41" i="27"/>
  <c r="Z40" i="27"/>
  <c r="Z39" i="27"/>
  <c r="Z38" i="27"/>
  <c r="Z37" i="27"/>
  <c r="Z35" i="27"/>
  <c r="Z33" i="27"/>
  <c r="Z32" i="27"/>
  <c r="Z31" i="27"/>
  <c r="Z30" i="27"/>
  <c r="Z29" i="27"/>
  <c r="Z28" i="27"/>
  <c r="Z27" i="27"/>
  <c r="Z25" i="27"/>
  <c r="Z23" i="27"/>
  <c r="Z18" i="27"/>
  <c r="Z17" i="27"/>
  <c r="Z16" i="27"/>
  <c r="Z15" i="27"/>
  <c r="Z14" i="27"/>
  <c r="Z13" i="27"/>
  <c r="Z12" i="27"/>
  <c r="Z10" i="27"/>
  <c r="X35" i="28" l="1"/>
  <c r="AI35" i="28" s="1"/>
  <c r="AT35" i="28" s="1"/>
  <c r="BE35" i="28" s="1"/>
  <c r="Y16" i="28"/>
  <c r="W15" i="28"/>
  <c r="W32" i="28"/>
  <c r="W29" i="28"/>
  <c r="W25" i="28"/>
  <c r="W35" i="28"/>
  <c r="W23" i="28"/>
  <c r="W30" i="28"/>
  <c r="W16" i="28"/>
  <c r="AA16" i="28" s="1"/>
  <c r="W28" i="28"/>
  <c r="W24" i="28"/>
  <c r="W12" i="28"/>
  <c r="W17" i="28"/>
  <c r="W27" i="28"/>
  <c r="W8" i="28"/>
  <c r="W31" i="28"/>
  <c r="AA31" i="28" s="1"/>
  <c r="AC31" i="28" s="1"/>
  <c r="AD31" i="28" s="1"/>
  <c r="W26" i="28"/>
  <c r="W22" i="28"/>
  <c r="W41" i="28"/>
  <c r="W40" i="28"/>
  <c r="W39" i="28"/>
  <c r="W42" i="28"/>
  <c r="W38" i="28"/>
  <c r="N31" i="28"/>
  <c r="AI16" i="28"/>
  <c r="AJ16" i="28" s="1"/>
  <c r="P17" i="28"/>
  <c r="R17" i="28" s="1"/>
  <c r="S17" i="28" s="1"/>
  <c r="P16" i="28"/>
  <c r="R16" i="28" s="1"/>
  <c r="S16" i="28" s="1"/>
  <c r="AI31" i="28"/>
  <c r="W9" i="28"/>
  <c r="W13" i="28"/>
  <c r="W10" i="28"/>
  <c r="W14" i="28"/>
  <c r="W11" i="28"/>
  <c r="AT16" i="28" l="1"/>
  <c r="AU16" i="28" s="1"/>
  <c r="AJ31" i="28"/>
  <c r="AT31" i="28"/>
  <c r="Y32" i="28"/>
  <c r="AA32" i="28" s="1"/>
  <c r="AI32" i="28"/>
  <c r="AI17" i="28"/>
  <c r="Y17" i="28"/>
  <c r="AA17" i="28" s="1"/>
  <c r="AC16" i="28"/>
  <c r="AD16" i="28" s="1"/>
  <c r="BE16" i="28"/>
  <c r="BF16" i="28" s="1"/>
  <c r="AC32" i="28" l="1"/>
  <c r="AD32" i="28" s="1"/>
  <c r="AJ32" i="28"/>
  <c r="AT32" i="28"/>
  <c r="AU31" i="28"/>
  <c r="BE31" i="28"/>
  <c r="BF31" i="28" s="1"/>
  <c r="AC17" i="28"/>
  <c r="AD17" i="28" s="1"/>
  <c r="AJ17" i="28"/>
  <c r="AT17" i="28"/>
  <c r="AU32" i="28" l="1"/>
  <c r="BE32" i="28"/>
  <c r="BF32" i="28" s="1"/>
  <c r="AU17" i="28"/>
  <c r="BE17" i="28"/>
  <c r="BF17" i="28" s="1"/>
  <c r="P32" i="28"/>
  <c r="R32" i="28" s="1"/>
  <c r="S32" i="28" s="1"/>
  <c r="R7" i="22"/>
  <c r="R19" i="22"/>
  <c r="L7" i="22"/>
  <c r="F7" i="22"/>
  <c r="C5" i="3" s="1"/>
  <c r="P31" i="28" l="1"/>
  <c r="R31" i="28" s="1"/>
  <c r="S31" i="28" s="1"/>
  <c r="G31" i="28"/>
  <c r="H31" i="28" s="1"/>
  <c r="W19" i="11"/>
  <c r="J19" i="22" l="1"/>
  <c r="F36" i="22"/>
  <c r="E8" i="22"/>
  <c r="D8" i="22"/>
  <c r="F8" i="22" l="1"/>
  <c r="C6" i="3" s="1"/>
  <c r="R8" i="22"/>
  <c r="C6" i="5" s="1"/>
  <c r="R22" i="22"/>
  <c r="C20" i="5" s="1"/>
  <c r="R23" i="22"/>
  <c r="C21" i="5" s="1"/>
  <c r="R21" i="22"/>
  <c r="C19" i="5" s="1"/>
  <c r="R9" i="22" l="1"/>
  <c r="C7" i="5" s="1"/>
  <c r="R25" i="22"/>
  <c r="C23" i="5" s="1"/>
  <c r="R24" i="22"/>
  <c r="C22" i="5" s="1"/>
  <c r="Y30" i="28"/>
  <c r="Y15" i="28"/>
  <c r="R10" i="22" l="1"/>
  <c r="C8" i="5" s="1"/>
  <c r="AA30" i="28"/>
  <c r="AC30" i="28" s="1"/>
  <c r="AD30" i="28" s="1"/>
  <c r="AA15" i="28"/>
  <c r="AC15" i="28" s="1"/>
  <c r="AD15" i="28" s="1"/>
  <c r="BF42" i="28"/>
  <c r="BF41" i="28"/>
  <c r="BF40" i="28"/>
  <c r="BF39" i="28"/>
  <c r="BF38" i="28"/>
  <c r="BF37" i="28"/>
  <c r="BF35" i="28"/>
  <c r="BF30" i="28"/>
  <c r="BF29" i="28"/>
  <c r="BF28" i="28"/>
  <c r="BF27" i="28"/>
  <c r="BF26" i="28"/>
  <c r="BF25" i="28"/>
  <c r="BF24" i="28"/>
  <c r="BF23" i="28"/>
  <c r="BF22" i="28"/>
  <c r="BF15" i="28"/>
  <c r="BF14" i="28"/>
  <c r="BF13" i="28"/>
  <c r="BF12" i="28"/>
  <c r="BF11" i="28"/>
  <c r="BF10" i="28"/>
  <c r="BF9" i="28"/>
  <c r="BF8" i="28"/>
  <c r="BF7" i="28"/>
  <c r="AU42" i="28"/>
  <c r="AU41" i="28"/>
  <c r="AU40" i="28"/>
  <c r="AU39" i="28"/>
  <c r="AU38" i="28"/>
  <c r="AU37" i="28"/>
  <c r="AU35" i="28"/>
  <c r="AU30" i="28"/>
  <c r="AU29" i="28"/>
  <c r="AU28" i="28"/>
  <c r="AU27" i="28"/>
  <c r="AU26" i="28"/>
  <c r="AU25" i="28"/>
  <c r="AU24" i="28"/>
  <c r="AU23" i="28"/>
  <c r="AU22" i="28"/>
  <c r="AU15" i="28"/>
  <c r="AU14" i="28"/>
  <c r="AU13" i="28"/>
  <c r="AU12" i="28"/>
  <c r="AU11" i="28"/>
  <c r="AU10" i="28"/>
  <c r="AU9" i="28"/>
  <c r="AU8" i="28"/>
  <c r="AU7" i="28"/>
  <c r="AJ30" i="28"/>
  <c r="AJ29" i="28"/>
  <c r="AJ28" i="28"/>
  <c r="AJ27" i="28"/>
  <c r="AJ26" i="28"/>
  <c r="AJ25" i="28"/>
  <c r="AJ24" i="28"/>
  <c r="AJ23" i="28"/>
  <c r="AJ22" i="28"/>
  <c r="AJ15" i="28"/>
  <c r="AJ42" i="28"/>
  <c r="AJ41" i="28"/>
  <c r="AJ40" i="28"/>
  <c r="AJ39" i="28"/>
  <c r="AJ38" i="28"/>
  <c r="AJ37" i="28"/>
  <c r="AJ35" i="28"/>
  <c r="AJ14" i="28"/>
  <c r="AJ13" i="28"/>
  <c r="AJ12" i="28"/>
  <c r="AJ11" i="28"/>
  <c r="AJ10" i="28"/>
  <c r="AJ9" i="28"/>
  <c r="AJ8" i="28"/>
  <c r="AJ7" i="28"/>
  <c r="Y42" i="28"/>
  <c r="Y41" i="28"/>
  <c r="Y40" i="28"/>
  <c r="Y39" i="28"/>
  <c r="Y38" i="28"/>
  <c r="Y37" i="28"/>
  <c r="Y35" i="28"/>
  <c r="Y29" i="28"/>
  <c r="Y28" i="28"/>
  <c r="Y27" i="28"/>
  <c r="Y26" i="28"/>
  <c r="Y25" i="28"/>
  <c r="Y24" i="28"/>
  <c r="Y23" i="28"/>
  <c r="Y22" i="28"/>
  <c r="Y14" i="28"/>
  <c r="Y13" i="28"/>
  <c r="Y12" i="28"/>
  <c r="Y11" i="28"/>
  <c r="Y10" i="28"/>
  <c r="Y9" i="28"/>
  <c r="Y8" i="28"/>
  <c r="Y7" i="28"/>
  <c r="N42" i="28"/>
  <c r="N41" i="28"/>
  <c r="N40" i="28"/>
  <c r="N39" i="28"/>
  <c r="N38" i="28"/>
  <c r="N37" i="28"/>
  <c r="N35" i="28"/>
  <c r="N30" i="28"/>
  <c r="N29" i="28"/>
  <c r="N28" i="28"/>
  <c r="N27" i="28"/>
  <c r="N26" i="28"/>
  <c r="N25" i="28"/>
  <c r="N24" i="28"/>
  <c r="N23" i="28"/>
  <c r="N22" i="28"/>
  <c r="N15" i="28"/>
  <c r="N14" i="28"/>
  <c r="N13" i="28"/>
  <c r="N12" i="28"/>
  <c r="N11" i="28"/>
  <c r="N10" i="28"/>
  <c r="N9" i="28"/>
  <c r="N8" i="28"/>
  <c r="N7" i="28"/>
  <c r="E42" i="28"/>
  <c r="E41" i="28"/>
  <c r="E40" i="28"/>
  <c r="E39" i="28"/>
  <c r="E38" i="28"/>
  <c r="E37" i="28"/>
  <c r="E35" i="28"/>
  <c r="E30" i="28"/>
  <c r="E29" i="28"/>
  <c r="E28" i="28"/>
  <c r="E27" i="28"/>
  <c r="E26" i="28"/>
  <c r="E25" i="28"/>
  <c r="E23" i="28"/>
  <c r="E22" i="28"/>
  <c r="E15" i="28"/>
  <c r="E14" i="28"/>
  <c r="E13" i="28"/>
  <c r="E12" i="28"/>
  <c r="E11" i="28"/>
  <c r="E10" i="28"/>
  <c r="E9" i="28"/>
  <c r="E8" i="28"/>
  <c r="E7" i="28"/>
  <c r="AH40" i="28"/>
  <c r="AS40" i="28" s="1"/>
  <c r="BD40" i="28" s="1"/>
  <c r="AH39" i="28"/>
  <c r="AS39" i="28" s="1"/>
  <c r="BD39" i="28" s="1"/>
  <c r="AH37" i="28"/>
  <c r="AS37" i="28" s="1"/>
  <c r="BD37" i="28" s="1"/>
  <c r="AH35" i="28"/>
  <c r="AS35" i="28" s="1"/>
  <c r="BD35" i="28" s="1"/>
  <c r="AJ8" i="27"/>
  <c r="Q42" i="27"/>
  <c r="Q8" i="27"/>
  <c r="Y16" i="27" l="1"/>
  <c r="AA16" i="27" s="1"/>
  <c r="AB16" i="27" s="1"/>
  <c r="BD8" i="27"/>
  <c r="BF8" i="27" s="1"/>
  <c r="BG8" i="27" s="1"/>
  <c r="BD14" i="27"/>
  <c r="BF14" i="27" s="1"/>
  <c r="BG14" i="27" s="1"/>
  <c r="BD18" i="27"/>
  <c r="BF18" i="27" s="1"/>
  <c r="BG18" i="27" s="1"/>
  <c r="BD28" i="27"/>
  <c r="BF28" i="27" s="1"/>
  <c r="BG28" i="27" s="1"/>
  <c r="BD32" i="27"/>
  <c r="BF32" i="27" s="1"/>
  <c r="BG32" i="27" s="1"/>
  <c r="AT40" i="27"/>
  <c r="AV40" i="27" s="1"/>
  <c r="AW40" i="27" s="1"/>
  <c r="AJ14" i="27"/>
  <c r="AL14" i="27" s="1"/>
  <c r="AM14" i="27" s="1"/>
  <c r="AJ18" i="27"/>
  <c r="AL18" i="27" s="1"/>
  <c r="AM18" i="27" s="1"/>
  <c r="AJ28" i="27"/>
  <c r="AL28" i="27" s="1"/>
  <c r="AM28" i="27" s="1"/>
  <c r="AJ32" i="27"/>
  <c r="AL32" i="27" s="1"/>
  <c r="AM32" i="27" s="1"/>
  <c r="AJ38" i="27"/>
  <c r="AL38" i="27" s="1"/>
  <c r="AM38" i="27" s="1"/>
  <c r="AJ42" i="27"/>
  <c r="AL42" i="27" s="1"/>
  <c r="AM42" i="27" s="1"/>
  <c r="AT12" i="27"/>
  <c r="AV12" i="27" s="1"/>
  <c r="AW12" i="27" s="1"/>
  <c r="AT16" i="27"/>
  <c r="AV16" i="27" s="1"/>
  <c r="AW16" i="27" s="1"/>
  <c r="AT25" i="27"/>
  <c r="AV25" i="27" s="1"/>
  <c r="AW25" i="27" s="1"/>
  <c r="AT30" i="27"/>
  <c r="AV30" i="27" s="1"/>
  <c r="AW30" i="27" s="1"/>
  <c r="AT35" i="27"/>
  <c r="AV35" i="27" s="1"/>
  <c r="AW35" i="27" s="1"/>
  <c r="R11" i="22"/>
  <c r="C9" i="5" s="1"/>
  <c r="G29" i="28"/>
  <c r="H29" i="28" s="1"/>
  <c r="G25" i="28"/>
  <c r="H25" i="28" s="1"/>
  <c r="Q25" i="27"/>
  <c r="Y28" i="27"/>
  <c r="AA28" i="27" s="1"/>
  <c r="AB28" i="27" s="1"/>
  <c r="Y32" i="27"/>
  <c r="AA32" i="27" s="1"/>
  <c r="Y38" i="27"/>
  <c r="AA38" i="27" s="1"/>
  <c r="AJ12" i="27"/>
  <c r="AL12" i="27" s="1"/>
  <c r="AM12" i="27" s="1"/>
  <c r="AJ16" i="27"/>
  <c r="AL16" i="27" s="1"/>
  <c r="AM16" i="27" s="1"/>
  <c r="AJ30" i="27"/>
  <c r="AL30" i="27" s="1"/>
  <c r="AM30" i="27" s="1"/>
  <c r="AJ35" i="27"/>
  <c r="AL35" i="27" s="1"/>
  <c r="AM35" i="27" s="1"/>
  <c r="AJ40" i="27"/>
  <c r="AL40" i="27" s="1"/>
  <c r="AM40" i="27" s="1"/>
  <c r="AT8" i="27"/>
  <c r="AV8" i="27" s="1"/>
  <c r="AW8" i="27" s="1"/>
  <c r="AT14" i="27"/>
  <c r="AV14" i="27" s="1"/>
  <c r="AW14" i="27" s="1"/>
  <c r="AT18" i="27"/>
  <c r="AV18" i="27" s="1"/>
  <c r="AW18" i="27" s="1"/>
  <c r="AT28" i="27"/>
  <c r="AV28" i="27" s="1"/>
  <c r="AW28" i="27" s="1"/>
  <c r="AT32" i="27"/>
  <c r="AV32" i="27" s="1"/>
  <c r="AW32" i="27" s="1"/>
  <c r="AT38" i="27"/>
  <c r="AV38" i="27" s="1"/>
  <c r="AW38" i="27" s="1"/>
  <c r="AT42" i="27"/>
  <c r="AV42" i="27" s="1"/>
  <c r="AW42" i="27" s="1"/>
  <c r="BD12" i="27"/>
  <c r="BF12" i="27" s="1"/>
  <c r="BG12" i="27" s="1"/>
  <c r="BD16" i="27"/>
  <c r="BF16" i="27" s="1"/>
  <c r="BG16" i="27" s="1"/>
  <c r="BD25" i="27"/>
  <c r="BF25" i="27" s="1"/>
  <c r="BG25" i="27" s="1"/>
  <c r="BD30" i="27"/>
  <c r="BF30" i="27" s="1"/>
  <c r="BG30" i="27" s="1"/>
  <c r="G41" i="28"/>
  <c r="H41" i="28" s="1"/>
  <c r="AH11" i="28"/>
  <c r="AS11" i="28" s="1"/>
  <c r="BD11" i="28" s="1"/>
  <c r="BH11" i="28" s="1"/>
  <c r="BJ11" i="28" s="1"/>
  <c r="BK11" i="28" s="1"/>
  <c r="AA11" i="28"/>
  <c r="AH22" i="28"/>
  <c r="AS22" i="28" s="1"/>
  <c r="BD22" i="28" s="1"/>
  <c r="BH22" i="28" s="1"/>
  <c r="BJ22" i="28" s="1"/>
  <c r="BK22" i="28" s="1"/>
  <c r="AA22" i="28"/>
  <c r="AC22" i="28" s="1"/>
  <c r="AD22" i="28" s="1"/>
  <c r="AH26" i="28"/>
  <c r="AS26" i="28" s="1"/>
  <c r="BD26" i="28" s="1"/>
  <c r="BH26" i="28" s="1"/>
  <c r="BJ26" i="28" s="1"/>
  <c r="BK26" i="28" s="1"/>
  <c r="AA26" i="28"/>
  <c r="AH8" i="28"/>
  <c r="AS8" i="28" s="1"/>
  <c r="BD8" i="28" s="1"/>
  <c r="BH8" i="28" s="1"/>
  <c r="BJ8" i="28" s="1"/>
  <c r="BK8" i="28" s="1"/>
  <c r="AA8" i="28"/>
  <c r="AC8" i="28" s="1"/>
  <c r="AD8" i="28" s="1"/>
  <c r="AH12" i="28"/>
  <c r="AS12" i="28" s="1"/>
  <c r="BD12" i="28" s="1"/>
  <c r="BH12" i="28" s="1"/>
  <c r="BJ12" i="28" s="1"/>
  <c r="BK12" i="28" s="1"/>
  <c r="AA12" i="28"/>
  <c r="AH23" i="28"/>
  <c r="AS23" i="28" s="1"/>
  <c r="BD23" i="28" s="1"/>
  <c r="BH23" i="28" s="1"/>
  <c r="BJ23" i="28" s="1"/>
  <c r="BK23" i="28" s="1"/>
  <c r="AA23" i="28"/>
  <c r="AC23" i="28" s="1"/>
  <c r="AA27" i="28"/>
  <c r="AH27" i="28"/>
  <c r="AS27" i="28" s="1"/>
  <c r="BD27" i="28" s="1"/>
  <c r="BH27" i="28" s="1"/>
  <c r="BJ27" i="28" s="1"/>
  <c r="BK27" i="28" s="1"/>
  <c r="AA38" i="28"/>
  <c r="AC38" i="28" s="1"/>
  <c r="AH38" i="28"/>
  <c r="AS38" i="28" s="1"/>
  <c r="BD38" i="28" s="1"/>
  <c r="BH38" i="28" s="1"/>
  <c r="BJ38" i="28" s="1"/>
  <c r="BK38" i="28" s="1"/>
  <c r="AA42" i="28"/>
  <c r="AC42" i="28" s="1"/>
  <c r="AD42" i="28" s="1"/>
  <c r="AH42" i="28"/>
  <c r="AS42" i="28" s="1"/>
  <c r="BD42" i="28" s="1"/>
  <c r="BH42" i="28" s="1"/>
  <c r="BJ42" i="28" s="1"/>
  <c r="BK42" i="28" s="1"/>
  <c r="AH9" i="28"/>
  <c r="AS9" i="28" s="1"/>
  <c r="BD9" i="28" s="1"/>
  <c r="BH9" i="28" s="1"/>
  <c r="BJ9" i="28" s="1"/>
  <c r="BK9" i="28" s="1"/>
  <c r="AA9" i="28"/>
  <c r="AC9" i="28" s="1"/>
  <c r="AD9" i="28" s="1"/>
  <c r="AA13" i="28"/>
  <c r="AC13" i="28" s="1"/>
  <c r="AD13" i="28" s="1"/>
  <c r="AH13" i="28"/>
  <c r="AS13" i="28" s="1"/>
  <c r="BD13" i="28" s="1"/>
  <c r="BH13" i="28" s="1"/>
  <c r="BJ13" i="28" s="1"/>
  <c r="BK13" i="28" s="1"/>
  <c r="AA24" i="28"/>
  <c r="AC24" i="28" s="1"/>
  <c r="AD24" i="28" s="1"/>
  <c r="AH24" i="28"/>
  <c r="AS24" i="28" s="1"/>
  <c r="BD24" i="28" s="1"/>
  <c r="BH24" i="28" s="1"/>
  <c r="BJ24" i="28" s="1"/>
  <c r="BK24" i="28" s="1"/>
  <c r="AA28" i="28"/>
  <c r="AC28" i="28" s="1"/>
  <c r="AH28" i="28"/>
  <c r="AS28" i="28" s="1"/>
  <c r="BD28" i="28" s="1"/>
  <c r="BH28" i="28" s="1"/>
  <c r="BJ28" i="28" s="1"/>
  <c r="BK28" i="28" s="1"/>
  <c r="AA7" i="28"/>
  <c r="AC7" i="28" s="1"/>
  <c r="AD7" i="28" s="1"/>
  <c r="AH7" i="28"/>
  <c r="AS7" i="28" s="1"/>
  <c r="BD7" i="28" s="1"/>
  <c r="BH7" i="28" s="1"/>
  <c r="BJ7" i="28" s="1"/>
  <c r="BK7" i="28" s="1"/>
  <c r="AA10" i="28"/>
  <c r="AC10" i="28" s="1"/>
  <c r="AD10" i="28" s="1"/>
  <c r="AH10" i="28"/>
  <c r="AS10" i="28" s="1"/>
  <c r="BD10" i="28" s="1"/>
  <c r="BH10" i="28" s="1"/>
  <c r="BJ10" i="28" s="1"/>
  <c r="BK10" i="28" s="1"/>
  <c r="AA14" i="28"/>
  <c r="AC14" i="28" s="1"/>
  <c r="AD14" i="28" s="1"/>
  <c r="AH14" i="28"/>
  <c r="AL14" i="28" s="1"/>
  <c r="AN14" i="28" s="1"/>
  <c r="AO14" i="28" s="1"/>
  <c r="AA25" i="28"/>
  <c r="AC25" i="28" s="1"/>
  <c r="AD25" i="28" s="1"/>
  <c r="AH25" i="28"/>
  <c r="AS25" i="28" s="1"/>
  <c r="BD25" i="28" s="1"/>
  <c r="BH25" i="28" s="1"/>
  <c r="BJ25" i="28" s="1"/>
  <c r="BK25" i="28" s="1"/>
  <c r="AA29" i="28"/>
  <c r="AH29" i="28"/>
  <c r="AL29" i="28" s="1"/>
  <c r="AN29" i="28" s="1"/>
  <c r="AO29" i="28" s="1"/>
  <c r="BD35" i="27"/>
  <c r="BF35" i="27" s="1"/>
  <c r="BG35" i="27" s="1"/>
  <c r="BD40" i="27"/>
  <c r="BF40" i="27" s="1"/>
  <c r="BG40" i="27" s="1"/>
  <c r="AL37" i="28"/>
  <c r="AN37" i="28" s="1"/>
  <c r="AO37" i="28" s="1"/>
  <c r="AL24" i="28"/>
  <c r="AN24" i="28" s="1"/>
  <c r="AO24" i="28" s="1"/>
  <c r="AW37" i="28"/>
  <c r="AY37" i="28" s="1"/>
  <c r="AZ37" i="28" s="1"/>
  <c r="BH39" i="28"/>
  <c r="BJ39" i="28" s="1"/>
  <c r="BK39" i="28" s="1"/>
  <c r="Q31" i="27"/>
  <c r="Q37" i="27"/>
  <c r="Y29" i="27"/>
  <c r="AA29" i="27" s="1"/>
  <c r="AB29" i="27" s="1"/>
  <c r="Y33" i="27"/>
  <c r="AA33" i="27" s="1"/>
  <c r="AB33" i="27" s="1"/>
  <c r="Y39" i="27"/>
  <c r="AA39" i="27" s="1"/>
  <c r="AB39" i="27" s="1"/>
  <c r="AJ13" i="27"/>
  <c r="AL13" i="27" s="1"/>
  <c r="AJ17" i="27"/>
  <c r="AL17" i="27" s="1"/>
  <c r="AM17" i="27" s="1"/>
  <c r="AJ27" i="27"/>
  <c r="AL27" i="27" s="1"/>
  <c r="AM27" i="27" s="1"/>
  <c r="AJ31" i="27"/>
  <c r="AL31" i="27" s="1"/>
  <c r="AM31" i="27" s="1"/>
  <c r="AJ37" i="27"/>
  <c r="AL37" i="27" s="1"/>
  <c r="AM37" i="27" s="1"/>
  <c r="AJ41" i="27"/>
  <c r="AL41" i="27" s="1"/>
  <c r="AM41" i="27" s="1"/>
  <c r="AT10" i="27"/>
  <c r="AV10" i="27" s="1"/>
  <c r="AW10" i="27" s="1"/>
  <c r="P9" i="28"/>
  <c r="R9" i="28" s="1"/>
  <c r="S9" i="28" s="1"/>
  <c r="P13" i="28"/>
  <c r="R13" i="28" s="1"/>
  <c r="S13" i="28" s="1"/>
  <c r="P23" i="28"/>
  <c r="R23" i="28" s="1"/>
  <c r="P27" i="28"/>
  <c r="R27" i="28" s="1"/>
  <c r="S27" i="28" s="1"/>
  <c r="AA39" i="28"/>
  <c r="AC39" i="28" s="1"/>
  <c r="BH35" i="28"/>
  <c r="BJ35" i="28" s="1"/>
  <c r="BK35" i="28" s="1"/>
  <c r="BH40" i="28"/>
  <c r="BJ40" i="28" s="1"/>
  <c r="BK40" i="28" s="1"/>
  <c r="BD38" i="27"/>
  <c r="BF38" i="27" s="1"/>
  <c r="BG38" i="27" s="1"/>
  <c r="BD42" i="27"/>
  <c r="BF42" i="27" s="1"/>
  <c r="BG42" i="27" s="1"/>
  <c r="P14" i="28"/>
  <c r="R14" i="28" s="1"/>
  <c r="S14" i="28" s="1"/>
  <c r="AA35" i="28"/>
  <c r="AC35" i="28" s="1"/>
  <c r="AA40" i="28"/>
  <c r="AL39" i="28"/>
  <c r="AN39" i="28" s="1"/>
  <c r="AO39" i="28" s="1"/>
  <c r="AW39" i="28"/>
  <c r="AY39" i="28" s="1"/>
  <c r="AZ39" i="28" s="1"/>
  <c r="BH37" i="28"/>
  <c r="BJ37" i="28" s="1"/>
  <c r="BK37" i="28" s="1"/>
  <c r="Q15" i="27"/>
  <c r="Q23" i="27"/>
  <c r="Q29" i="27"/>
  <c r="Q33" i="27"/>
  <c r="P11" i="28"/>
  <c r="R11" i="28" s="1"/>
  <c r="S11" i="28" s="1"/>
  <c r="AA37" i="28"/>
  <c r="AC37" i="28" s="1"/>
  <c r="AW40" i="28"/>
  <c r="AY40" i="28" s="1"/>
  <c r="AZ40" i="28" s="1"/>
  <c r="P26" i="28"/>
  <c r="R26" i="28" s="1"/>
  <c r="S26" i="28" s="1"/>
  <c r="P25" i="28"/>
  <c r="R25" i="28" s="1"/>
  <c r="P29" i="28"/>
  <c r="R29" i="28" s="1"/>
  <c r="P38" i="28"/>
  <c r="R38" i="28" s="1"/>
  <c r="S38" i="28" s="1"/>
  <c r="P42" i="28"/>
  <c r="R42" i="28" s="1"/>
  <c r="S42" i="28" s="1"/>
  <c r="AL40" i="28"/>
  <c r="AN40" i="28" s="1"/>
  <c r="AO40" i="28" s="1"/>
  <c r="P15" i="28"/>
  <c r="R15" i="28" s="1"/>
  <c r="S15" i="28" s="1"/>
  <c r="Y8" i="27"/>
  <c r="BD10" i="27"/>
  <c r="BF10" i="27" s="1"/>
  <c r="BG10" i="27" s="1"/>
  <c r="Y23" i="27"/>
  <c r="Y13" i="27"/>
  <c r="Y10" i="27"/>
  <c r="Y25" i="27"/>
  <c r="AJ25" i="27"/>
  <c r="AL25" i="27" s="1"/>
  <c r="AM25" i="27" s="1"/>
  <c r="P39" i="28"/>
  <c r="R39" i="28" s="1"/>
  <c r="S39" i="28" s="1"/>
  <c r="Y18" i="27"/>
  <c r="P10" i="28"/>
  <c r="R10" i="28" s="1"/>
  <c r="S10" i="28" s="1"/>
  <c r="AW35" i="28"/>
  <c r="AY35" i="28" s="1"/>
  <c r="AZ35" i="28" s="1"/>
  <c r="P7" i="28"/>
  <c r="R7" i="28" s="1"/>
  <c r="S7" i="28" s="1"/>
  <c r="AL35" i="28"/>
  <c r="AN35" i="28" s="1"/>
  <c r="AO35" i="28" s="1"/>
  <c r="P24" i="28"/>
  <c r="R24" i="28" s="1"/>
  <c r="S24" i="28" s="1"/>
  <c r="P28" i="28"/>
  <c r="R28" i="28" s="1"/>
  <c r="S28" i="28" s="1"/>
  <c r="AH41" i="28"/>
  <c r="AS41" i="28" s="1"/>
  <c r="G14" i="28"/>
  <c r="H14" i="28" s="1"/>
  <c r="G10" i="28"/>
  <c r="H10" i="28" s="1"/>
  <c r="G30" i="28"/>
  <c r="H30" i="28" s="1"/>
  <c r="G40" i="28"/>
  <c r="H40" i="28" s="1"/>
  <c r="P8" i="28"/>
  <c r="P12" i="28"/>
  <c r="R12" i="28" s="1"/>
  <c r="S12" i="28" s="1"/>
  <c r="P22" i="28"/>
  <c r="R22" i="28" s="1"/>
  <c r="S22" i="28" s="1"/>
  <c r="P30" i="28"/>
  <c r="R30" i="28" s="1"/>
  <c r="S30" i="28" s="1"/>
  <c r="P35" i="28"/>
  <c r="R35" i="28" s="1"/>
  <c r="S35" i="28" s="1"/>
  <c r="P40" i="28"/>
  <c r="R40" i="28" s="1"/>
  <c r="S40" i="28" s="1"/>
  <c r="G7" i="28"/>
  <c r="H7" i="28" s="1"/>
  <c r="P37" i="28"/>
  <c r="R37" i="28" s="1"/>
  <c r="S37" i="28" s="1"/>
  <c r="G15" i="28"/>
  <c r="H15" i="28" s="1"/>
  <c r="G42" i="28"/>
  <c r="H42" i="28" s="1"/>
  <c r="G38" i="28"/>
  <c r="H38" i="28" s="1"/>
  <c r="G28" i="28"/>
  <c r="H28" i="28" s="1"/>
  <c r="G24" i="28"/>
  <c r="H24" i="28" s="1"/>
  <c r="G39" i="28"/>
  <c r="H39" i="28" s="1"/>
  <c r="G11" i="28"/>
  <c r="H11" i="28" s="1"/>
  <c r="G37" i="28"/>
  <c r="H37" i="28" s="1"/>
  <c r="G8" i="28"/>
  <c r="H8" i="28" s="1"/>
  <c r="G12" i="28"/>
  <c r="H12" i="28" s="1"/>
  <c r="G22" i="28"/>
  <c r="H22" i="28" s="1"/>
  <c r="G26" i="28"/>
  <c r="H26" i="28" s="1"/>
  <c r="G9" i="28"/>
  <c r="H9" i="28" s="1"/>
  <c r="G13" i="28"/>
  <c r="H13" i="28" s="1"/>
  <c r="G23" i="28"/>
  <c r="H23" i="28" s="1"/>
  <c r="G27" i="28"/>
  <c r="H27" i="28" s="1"/>
  <c r="G35" i="28"/>
  <c r="H35" i="28" s="1"/>
  <c r="BD13" i="27"/>
  <c r="BD15" i="27"/>
  <c r="BD17" i="27"/>
  <c r="BD23" i="27"/>
  <c r="BD27" i="27"/>
  <c r="BD29" i="27"/>
  <c r="BD31" i="27"/>
  <c r="BD33" i="27"/>
  <c r="BD37" i="27"/>
  <c r="BD39" i="27"/>
  <c r="BD41" i="27"/>
  <c r="AT13" i="27"/>
  <c r="AT15" i="27"/>
  <c r="AT17" i="27"/>
  <c r="AT23" i="27"/>
  <c r="AT27" i="27"/>
  <c r="AT29" i="27"/>
  <c r="AT31" i="27"/>
  <c r="AT33" i="27"/>
  <c r="AT37" i="27"/>
  <c r="AT39" i="27"/>
  <c r="AT41" i="27"/>
  <c r="AJ10" i="27"/>
  <c r="AL10" i="27" s="1"/>
  <c r="AJ15" i="27"/>
  <c r="AL15" i="27" s="1"/>
  <c r="AM15" i="27" s="1"/>
  <c r="AJ23" i="27"/>
  <c r="AJ29" i="27"/>
  <c r="AL29" i="27" s="1"/>
  <c r="AM29" i="27" s="1"/>
  <c r="AJ33" i="27"/>
  <c r="AJ39" i="27"/>
  <c r="AL39" i="27" s="1"/>
  <c r="AM39" i="27" s="1"/>
  <c r="AL8" i="27"/>
  <c r="AM8" i="27" s="1"/>
  <c r="Y14" i="27"/>
  <c r="Q32" i="27"/>
  <c r="Q12" i="27"/>
  <c r="Q16" i="27"/>
  <c r="Q17" i="27"/>
  <c r="Q28" i="27"/>
  <c r="Q13" i="27"/>
  <c r="Q27" i="27"/>
  <c r="Q41" i="27"/>
  <c r="Q38" i="27"/>
  <c r="Y17" i="27"/>
  <c r="Y30" i="27"/>
  <c r="Y35" i="27"/>
  <c r="Y40" i="27"/>
  <c r="Y12" i="27"/>
  <c r="Y42" i="27"/>
  <c r="Y15" i="27"/>
  <c r="Y27" i="27"/>
  <c r="Y31" i="27"/>
  <c r="Y37" i="27"/>
  <c r="Y41" i="27"/>
  <c r="Q10" i="27"/>
  <c r="Q14" i="27"/>
  <c r="Q18" i="27"/>
  <c r="Q30" i="27"/>
  <c r="Q35" i="27"/>
  <c r="Q40" i="27"/>
  <c r="Q39" i="27"/>
  <c r="AL38" i="28" l="1"/>
  <c r="AN38" i="28" s="1"/>
  <c r="AO38" i="28" s="1"/>
  <c r="AW38" i="28"/>
  <c r="AY38" i="28" s="1"/>
  <c r="AZ38" i="28" s="1"/>
  <c r="AB32" i="27"/>
  <c r="AL7" i="28"/>
  <c r="AN7" i="28" s="1"/>
  <c r="AO7" i="28" s="1"/>
  <c r="AW7" i="28"/>
  <c r="AY7" i="28" s="1"/>
  <c r="AZ7" i="28" s="1"/>
  <c r="AW8" i="28"/>
  <c r="AY8" i="28" s="1"/>
  <c r="AZ8" i="28" s="1"/>
  <c r="AL22" i="28"/>
  <c r="AN22" i="28" s="1"/>
  <c r="AO22" i="28" s="1"/>
  <c r="AW23" i="28"/>
  <c r="AY23" i="28" s="1"/>
  <c r="AZ23" i="28" s="1"/>
  <c r="AL23" i="28"/>
  <c r="AN23" i="28" s="1"/>
  <c r="AO23" i="28" s="1"/>
  <c r="AW22" i="28"/>
  <c r="AY22" i="28" s="1"/>
  <c r="AZ22" i="28" s="1"/>
  <c r="AB38" i="27"/>
  <c r="R12" i="22"/>
  <c r="C10" i="5" s="1"/>
  <c r="S25" i="28"/>
  <c r="AL12" i="28"/>
  <c r="AN12" i="28" s="1"/>
  <c r="AO12" i="28" s="1"/>
  <c r="AW12" i="28"/>
  <c r="AY12" i="28" s="1"/>
  <c r="AZ12" i="28" s="1"/>
  <c r="P41" i="28"/>
  <c r="R41" i="28" s="1"/>
  <c r="S41" i="28" s="1"/>
  <c r="AW24" i="28"/>
  <c r="AY24" i="28" s="1"/>
  <c r="AZ24" i="28" s="1"/>
  <c r="AL9" i="28"/>
  <c r="AN9" i="28" s="1"/>
  <c r="AO9" i="28" s="1"/>
  <c r="AL8" i="28"/>
  <c r="AN8" i="28" s="1"/>
  <c r="AO8" i="28" s="1"/>
  <c r="AW9" i="28"/>
  <c r="AY9" i="28" s="1"/>
  <c r="AZ9" i="28" s="1"/>
  <c r="AL42" i="28"/>
  <c r="AN42" i="28" s="1"/>
  <c r="AO42" i="28" s="1"/>
  <c r="AW42" i="28"/>
  <c r="AY42" i="28" s="1"/>
  <c r="AZ42" i="28" s="1"/>
  <c r="AW25" i="28"/>
  <c r="AY25" i="28" s="1"/>
  <c r="AZ25" i="28" s="1"/>
  <c r="AL27" i="28"/>
  <c r="AN27" i="28" s="1"/>
  <c r="AO27" i="28" s="1"/>
  <c r="AL26" i="28"/>
  <c r="AN26" i="28" s="1"/>
  <c r="AO26" i="28" s="1"/>
  <c r="AW27" i="28"/>
  <c r="AY27" i="28" s="1"/>
  <c r="AZ27" i="28" s="1"/>
  <c r="AW26" i="28"/>
  <c r="AY26" i="28" s="1"/>
  <c r="AZ26" i="28" s="1"/>
  <c r="AL28" i="28"/>
  <c r="AN28" i="28" s="1"/>
  <c r="AO28" i="28" s="1"/>
  <c r="S29" i="28"/>
  <c r="AL25" i="28"/>
  <c r="AN25" i="28" s="1"/>
  <c r="AO25" i="28" s="1"/>
  <c r="AW28" i="28"/>
  <c r="AY28" i="28" s="1"/>
  <c r="AZ28" i="28" s="1"/>
  <c r="AW13" i="28"/>
  <c r="AY13" i="28" s="1"/>
  <c r="AZ13" i="28" s="1"/>
  <c r="AL11" i="28"/>
  <c r="AN11" i="28" s="1"/>
  <c r="AO11" i="28" s="1"/>
  <c r="AL10" i="28"/>
  <c r="AN10" i="28" s="1"/>
  <c r="AO10" i="28" s="1"/>
  <c r="AW11" i="28"/>
  <c r="AY11" i="28" s="1"/>
  <c r="AZ11" i="28" s="1"/>
  <c r="AL13" i="28"/>
  <c r="AN13" i="28" s="1"/>
  <c r="AO13" i="28" s="1"/>
  <c r="AW10" i="28"/>
  <c r="AY10" i="28" s="1"/>
  <c r="AZ10" i="28" s="1"/>
  <c r="AM13" i="27"/>
  <c r="S23" i="28"/>
  <c r="AD23" i="28"/>
  <c r="AA41" i="28"/>
  <c r="AC41" i="28" s="1"/>
  <c r="AD41" i="28" s="1"/>
  <c r="AL41" i="28"/>
  <c r="AN41" i="28" s="1"/>
  <c r="AO41" i="28" s="1"/>
  <c r="AH30" i="28"/>
  <c r="AS29" i="28"/>
  <c r="AS14" i="28"/>
  <c r="AH15" i="28"/>
  <c r="BD41" i="28"/>
  <c r="BH41" i="28" s="1"/>
  <c r="BJ41" i="28" s="1"/>
  <c r="BK41" i="28" s="1"/>
  <c r="AW41" i="28"/>
  <c r="AY41" i="28" s="1"/>
  <c r="AZ41" i="28" s="1"/>
  <c r="AA10" i="27"/>
  <c r="AB10" i="27" s="1"/>
  <c r="AA41" i="27"/>
  <c r="AB41" i="27" s="1"/>
  <c r="AA15" i="27"/>
  <c r="AB15" i="27" s="1"/>
  <c r="AA35" i="27"/>
  <c r="AB35" i="27" s="1"/>
  <c r="AA18" i="27"/>
  <c r="AB18" i="27" s="1"/>
  <c r="AA23" i="27"/>
  <c r="AB23" i="27" s="1"/>
  <c r="AA8" i="27"/>
  <c r="AB8" i="27" s="1"/>
  <c r="AA37" i="27"/>
  <c r="AB37" i="27" s="1"/>
  <c r="AA42" i="27"/>
  <c r="AB42" i="27" s="1"/>
  <c r="AA30" i="27"/>
  <c r="AB30" i="27" s="1"/>
  <c r="AA14" i="27"/>
  <c r="AB14" i="27" s="1"/>
  <c r="AA25" i="27"/>
  <c r="AB25" i="27" s="1"/>
  <c r="AA31" i="27"/>
  <c r="AB31" i="27" s="1"/>
  <c r="AA12" i="27"/>
  <c r="AB12" i="27" s="1"/>
  <c r="AA17" i="27"/>
  <c r="AB17" i="27" s="1"/>
  <c r="AA13" i="27"/>
  <c r="AB13" i="27" s="1"/>
  <c r="AA27" i="27"/>
  <c r="AB27" i="27" s="1"/>
  <c r="AA40" i="27"/>
  <c r="AB40" i="27" s="1"/>
  <c r="AD35" i="28"/>
  <c r="AD39" i="28"/>
  <c r="AC27" i="28"/>
  <c r="AD27" i="28" s="1"/>
  <c r="AD37" i="28"/>
  <c r="AC40" i="28"/>
  <c r="AD40" i="28" s="1"/>
  <c r="AD38" i="28"/>
  <c r="R8" i="28"/>
  <c r="S8" i="28" s="1"/>
  <c r="AC12" i="28"/>
  <c r="AC29" i="28"/>
  <c r="AD29" i="28" s="1"/>
  <c r="AD28" i="28"/>
  <c r="AC26" i="28"/>
  <c r="AD26" i="28" s="1"/>
  <c r="BF41" i="27"/>
  <c r="BG41" i="27" s="1"/>
  <c r="BF31" i="27"/>
  <c r="BG31" i="27" s="1"/>
  <c r="BF39" i="27"/>
  <c r="BG39" i="27" s="1"/>
  <c r="BF29" i="27"/>
  <c r="BG29" i="27" s="1"/>
  <c r="BF15" i="27"/>
  <c r="BG15" i="27" s="1"/>
  <c r="BF13" i="27"/>
  <c r="BG13" i="27" s="1"/>
  <c r="BF33" i="27"/>
  <c r="BG33" i="27" s="1"/>
  <c r="BF23" i="27"/>
  <c r="BG23" i="27" s="1"/>
  <c r="BF17" i="27"/>
  <c r="BG17" i="27" s="1"/>
  <c r="BF37" i="27"/>
  <c r="BG37" i="27" s="1"/>
  <c r="BF27" i="27"/>
  <c r="BG27" i="27" s="1"/>
  <c r="AV37" i="27"/>
  <c r="AW37" i="27" s="1"/>
  <c r="AV13" i="27"/>
  <c r="AW13" i="27" s="1"/>
  <c r="AV23" i="27"/>
  <c r="AW23" i="27" s="1"/>
  <c r="AV41" i="27"/>
  <c r="AW41" i="27" s="1"/>
  <c r="AV31" i="27"/>
  <c r="AW31" i="27" s="1"/>
  <c r="AV27" i="27"/>
  <c r="AW27" i="27" s="1"/>
  <c r="AV33" i="27"/>
  <c r="AW33" i="27" s="1"/>
  <c r="AV15" i="27"/>
  <c r="AW15" i="27" s="1"/>
  <c r="AV17" i="27"/>
  <c r="AW17" i="27" s="1"/>
  <c r="AV39" i="27"/>
  <c r="AW39" i="27" s="1"/>
  <c r="AV29" i="27"/>
  <c r="AW29" i="27" s="1"/>
  <c r="AL23" i="27"/>
  <c r="AM23" i="27" s="1"/>
  <c r="AL33" i="27"/>
  <c r="AM33" i="27" s="1"/>
  <c r="AM10" i="27"/>
  <c r="AL15" i="28" l="1"/>
  <c r="AN15" i="28" s="1"/>
  <c r="AO15" i="28" s="1"/>
  <c r="AH16" i="28"/>
  <c r="AL30" i="28"/>
  <c r="AN30" i="28" s="1"/>
  <c r="AO30" i="28" s="1"/>
  <c r="AH31" i="28"/>
  <c r="R14" i="22"/>
  <c r="C12" i="5" s="1"/>
  <c r="R13" i="22"/>
  <c r="C11" i="5" s="1"/>
  <c r="BD29" i="28"/>
  <c r="AS30" i="28"/>
  <c r="AW29" i="28"/>
  <c r="AY29" i="28" s="1"/>
  <c r="AZ29" i="28" s="1"/>
  <c r="AS15" i="28"/>
  <c r="BD14" i="28"/>
  <c r="AW14" i="28"/>
  <c r="AY14" i="28" s="1"/>
  <c r="AZ14" i="28" s="1"/>
  <c r="AD12" i="28"/>
  <c r="AC11" i="28"/>
  <c r="AD11" i="28" s="1"/>
  <c r="AW30" i="28" l="1"/>
  <c r="AY30" i="28" s="1"/>
  <c r="AZ30" i="28" s="1"/>
  <c r="AS31" i="28"/>
  <c r="AH17" i="28"/>
  <c r="AL17" i="28" s="1"/>
  <c r="AL16" i="28"/>
  <c r="AN16" i="28" s="1"/>
  <c r="AO16" i="28" s="1"/>
  <c r="AH32" i="28"/>
  <c r="AL32" i="28" s="1"/>
  <c r="AN32" i="28" s="1"/>
  <c r="AO32" i="28" s="1"/>
  <c r="AL31" i="28"/>
  <c r="AN31" i="28" s="1"/>
  <c r="AO31" i="28" s="1"/>
  <c r="AW15" i="28"/>
  <c r="AY15" i="28" s="1"/>
  <c r="AZ15" i="28" s="1"/>
  <c r="AS16" i="28"/>
  <c r="BD15" i="28"/>
  <c r="BH14" i="28"/>
  <c r="BJ14" i="28" s="1"/>
  <c r="BK14" i="28" s="1"/>
  <c r="BD30" i="28"/>
  <c r="BH29" i="28"/>
  <c r="BJ29" i="28" s="1"/>
  <c r="BK29" i="28" s="1"/>
  <c r="BH30" i="28" l="1"/>
  <c r="BJ30" i="28" s="1"/>
  <c r="BK30" i="28" s="1"/>
  <c r="BD31" i="28"/>
  <c r="AS17" i="28"/>
  <c r="AW17" i="28" s="1"/>
  <c r="AY17" i="28" s="1"/>
  <c r="AZ17" i="28" s="1"/>
  <c r="AW16" i="28"/>
  <c r="AY16" i="28" s="1"/>
  <c r="AZ16" i="28" s="1"/>
  <c r="BH15" i="28"/>
  <c r="BJ15" i="28" s="1"/>
  <c r="BK15" i="28" s="1"/>
  <c r="BD16" i="28"/>
  <c r="AS32" i="28"/>
  <c r="AW32" i="28" s="1"/>
  <c r="AY32" i="28" s="1"/>
  <c r="AZ32" i="28" s="1"/>
  <c r="AW31" i="28"/>
  <c r="AN17" i="28"/>
  <c r="AO17" i="28" s="1"/>
  <c r="C5" i="5"/>
  <c r="AY31" i="28" l="1"/>
  <c r="AZ31" i="28" s="1"/>
  <c r="BD17" i="28"/>
  <c r="BH17" i="28" s="1"/>
  <c r="BH16" i="28"/>
  <c r="BJ16" i="28" s="1"/>
  <c r="BK16" i="28" s="1"/>
  <c r="BD32" i="28"/>
  <c r="BH32" i="28" s="1"/>
  <c r="BH31" i="28"/>
  <c r="BJ31" i="28" s="1"/>
  <c r="BK31" i="28" s="1"/>
  <c r="D25" i="4"/>
  <c r="D31" i="6"/>
  <c r="D33" i="4"/>
  <c r="D33" i="3"/>
  <c r="C17" i="5"/>
  <c r="D24" i="6"/>
  <c r="D31" i="5"/>
  <c r="D24" i="5"/>
  <c r="D25" i="3"/>
  <c r="C29" i="5"/>
  <c r="R20" i="22"/>
  <c r="C18" i="5" s="1"/>
  <c r="R36" i="22"/>
  <c r="C35" i="5" s="1"/>
  <c r="R37" i="22"/>
  <c r="C36" i="5" s="1"/>
  <c r="C40" i="5"/>
  <c r="R38" i="22"/>
  <c r="C37" i="5" s="1"/>
  <c r="BJ17" i="28" l="1"/>
  <c r="BK17" i="28" s="1"/>
  <c r="BJ32" i="28"/>
  <c r="BK32" i="28" s="1"/>
  <c r="J25" i="22" l="1"/>
  <c r="K25" i="22"/>
  <c r="J13" i="22"/>
  <c r="K13" i="22"/>
  <c r="J14" i="22"/>
  <c r="K14" i="22"/>
  <c r="D13" i="22"/>
  <c r="E13" i="22"/>
  <c r="D14" i="22"/>
  <c r="E14" i="22"/>
  <c r="K39" i="22" l="1"/>
  <c r="L39" i="22" s="1"/>
  <c r="C40" i="4" s="1"/>
  <c r="C41" i="4"/>
  <c r="L13" i="22"/>
  <c r="C11" i="4" s="1"/>
  <c r="L14" i="22"/>
  <c r="C12" i="4" s="1"/>
  <c r="F13" i="22"/>
  <c r="C11" i="3" s="1"/>
  <c r="F14" i="22"/>
  <c r="C12" i="3" s="1"/>
  <c r="C26" i="4"/>
  <c r="L25" i="22"/>
  <c r="C24" i="4" s="1"/>
  <c r="C26" i="3"/>
  <c r="F25" i="22"/>
  <c r="C24" i="3" s="1"/>
  <c r="J38" i="22"/>
  <c r="J37" i="22"/>
  <c r="F38" i="22"/>
  <c r="C39" i="3" s="1"/>
  <c r="H36" i="22"/>
  <c r="N36" i="22" s="1"/>
  <c r="T36" i="22" s="1"/>
  <c r="Z36" i="22" s="1"/>
  <c r="H30" i="22"/>
  <c r="N30" i="22" s="1"/>
  <c r="T30" i="22" s="1"/>
  <c r="Z30" i="22" s="1"/>
  <c r="K24" i="22"/>
  <c r="J24" i="22"/>
  <c r="K23" i="22"/>
  <c r="J23" i="22"/>
  <c r="K22" i="22"/>
  <c r="J22" i="22"/>
  <c r="F22" i="22"/>
  <c r="C21" i="3" s="1"/>
  <c r="K21" i="22"/>
  <c r="J21" i="22"/>
  <c r="F21" i="22"/>
  <c r="C20" i="3" s="1"/>
  <c r="K20" i="22"/>
  <c r="J20" i="22"/>
  <c r="K19" i="22"/>
  <c r="L19" i="22" s="1"/>
  <c r="F19" i="22"/>
  <c r="C18" i="3" s="1"/>
  <c r="H18" i="22"/>
  <c r="N18" i="22" s="1"/>
  <c r="T18" i="22" s="1"/>
  <c r="Z18" i="22" s="1"/>
  <c r="K12" i="22"/>
  <c r="J12" i="22"/>
  <c r="E12" i="22"/>
  <c r="D12" i="22"/>
  <c r="K11" i="22"/>
  <c r="J11" i="22"/>
  <c r="E11" i="22"/>
  <c r="D11" i="22"/>
  <c r="K10" i="22"/>
  <c r="J10" i="22"/>
  <c r="E10" i="22"/>
  <c r="D10" i="22"/>
  <c r="K9" i="22"/>
  <c r="J9" i="22"/>
  <c r="E9" i="22"/>
  <c r="D9" i="22"/>
  <c r="K8" i="22"/>
  <c r="J8" i="22"/>
  <c r="C5" i="4"/>
  <c r="H4" i="22"/>
  <c r="N4" i="22" s="1"/>
  <c r="T4" i="22" s="1"/>
  <c r="Z4" i="22" s="1"/>
  <c r="L8" i="22" l="1"/>
  <c r="C6" i="4" s="1"/>
  <c r="L9" i="22"/>
  <c r="C7" i="4" s="1"/>
  <c r="L10" i="22"/>
  <c r="C8" i="4" s="1"/>
  <c r="L11" i="22"/>
  <c r="C9" i="4" s="1"/>
  <c r="L12" i="22"/>
  <c r="C10" i="4" s="1"/>
  <c r="F9" i="22"/>
  <c r="C7" i="3" s="1"/>
  <c r="F10" i="22"/>
  <c r="C8" i="3" s="1"/>
  <c r="F11" i="22"/>
  <c r="C9" i="3" s="1"/>
  <c r="F12" i="22"/>
  <c r="C10" i="3" s="1"/>
  <c r="C43" i="4"/>
  <c r="C37" i="3"/>
  <c r="F24" i="22"/>
  <c r="C23" i="3" s="1"/>
  <c r="L36" i="22"/>
  <c r="K37" i="22"/>
  <c r="L37" i="22" s="1"/>
  <c r="C42" i="4"/>
  <c r="L20" i="22"/>
  <c r="C19" i="4" s="1"/>
  <c r="L21" i="22"/>
  <c r="C20" i="4" s="1"/>
  <c r="L22" i="22"/>
  <c r="C21" i="4" s="1"/>
  <c r="L24" i="22"/>
  <c r="C23" i="4" s="1"/>
  <c r="K38" i="22"/>
  <c r="L38" i="22" s="1"/>
  <c r="C18" i="4"/>
  <c r="C42" i="3"/>
  <c r="F23" i="22"/>
  <c r="C22" i="3" s="1"/>
  <c r="F20" i="22"/>
  <c r="C19" i="3" s="1"/>
  <c r="L23" i="22"/>
  <c r="C22" i="4" s="1"/>
  <c r="C38" i="4" l="1"/>
  <c r="C32" i="4"/>
  <c r="C37" i="4"/>
  <c r="C31" i="4"/>
  <c r="C39" i="4"/>
  <c r="C33" i="4"/>
  <c r="C43" i="3"/>
  <c r="D48" i="11" l="1"/>
  <c r="D49" i="11"/>
  <c r="V49" i="11" l="1"/>
  <c r="V48" i="11"/>
  <c r="W24" i="11"/>
  <c r="V24" i="11"/>
  <c r="W23" i="11"/>
  <c r="V23" i="11"/>
  <c r="W22" i="11"/>
  <c r="V22" i="11"/>
  <c r="W21" i="11"/>
  <c r="V21" i="11"/>
  <c r="W20" i="11"/>
  <c r="V20" i="11"/>
  <c r="V19" i="11"/>
  <c r="W12" i="11"/>
  <c r="V12" i="11"/>
  <c r="W11" i="11"/>
  <c r="V11" i="11"/>
  <c r="W10" i="11"/>
  <c r="V10" i="11"/>
  <c r="W9" i="11"/>
  <c r="V9" i="11"/>
  <c r="W8" i="11"/>
  <c r="V8" i="11"/>
  <c r="P49" i="11"/>
  <c r="P48" i="11"/>
  <c r="Q24" i="11"/>
  <c r="P24" i="11"/>
  <c r="Q23" i="11"/>
  <c r="P23" i="11"/>
  <c r="Q22" i="11"/>
  <c r="P22" i="11"/>
  <c r="Q21" i="11"/>
  <c r="P21" i="11"/>
  <c r="Q20" i="11"/>
  <c r="P20" i="11"/>
  <c r="Q19" i="11"/>
  <c r="P19" i="11"/>
  <c r="Q12" i="11"/>
  <c r="P12" i="11"/>
  <c r="Q11" i="11"/>
  <c r="P11" i="11"/>
  <c r="Q10" i="11"/>
  <c r="P10" i="11"/>
  <c r="Q9" i="11"/>
  <c r="P9" i="11"/>
  <c r="Q8" i="11"/>
  <c r="P8" i="11"/>
  <c r="J49" i="11"/>
  <c r="J48" i="11"/>
  <c r="K25" i="11"/>
  <c r="J25" i="11"/>
  <c r="K24" i="11"/>
  <c r="J24" i="11"/>
  <c r="K23" i="11"/>
  <c r="J23" i="11"/>
  <c r="K22" i="11"/>
  <c r="J22" i="11"/>
  <c r="K21" i="11"/>
  <c r="J21" i="11"/>
  <c r="K20" i="11"/>
  <c r="J20" i="11"/>
  <c r="K19" i="11"/>
  <c r="J19" i="11"/>
  <c r="K13" i="11"/>
  <c r="J13" i="11"/>
  <c r="K12" i="11"/>
  <c r="J12" i="11"/>
  <c r="K11" i="11"/>
  <c r="J11" i="11"/>
  <c r="K10" i="11"/>
  <c r="J10" i="11"/>
  <c r="K9" i="11"/>
  <c r="J9" i="11"/>
  <c r="K8" i="11"/>
  <c r="J8" i="11"/>
  <c r="E25" i="11"/>
  <c r="D25" i="11"/>
  <c r="E24" i="11"/>
  <c r="D24" i="11"/>
  <c r="E23" i="11"/>
  <c r="D23" i="11"/>
  <c r="E22" i="11"/>
  <c r="D22" i="11"/>
  <c r="E21" i="11"/>
  <c r="D21" i="11"/>
  <c r="E20" i="11"/>
  <c r="D20" i="11"/>
  <c r="D19" i="11"/>
  <c r="E13" i="11"/>
  <c r="D13" i="11"/>
  <c r="E12" i="11"/>
  <c r="D12" i="11"/>
  <c r="E11" i="11"/>
  <c r="D11" i="11"/>
  <c r="E10" i="11"/>
  <c r="D10" i="11"/>
  <c r="E9" i="11"/>
  <c r="D9" i="11"/>
  <c r="D8" i="11"/>
  <c r="E8" i="11"/>
  <c r="L25" i="11" l="1"/>
  <c r="D24" i="4" s="1"/>
  <c r="D39" i="6" l="1"/>
  <c r="X48" i="11"/>
  <c r="D36" i="6" s="1"/>
  <c r="X49" i="11"/>
  <c r="D37" i="6" s="1"/>
  <c r="R49" i="11"/>
  <c r="D37" i="5" s="1"/>
  <c r="L49" i="11"/>
  <c r="D39" i="4" s="1"/>
  <c r="F49" i="11"/>
  <c r="D39" i="3" s="1"/>
  <c r="R48" i="11"/>
  <c r="D36" i="5" s="1"/>
  <c r="L48" i="11"/>
  <c r="D38" i="4" s="1"/>
  <c r="F48" i="11"/>
  <c r="D38" i="3" s="1"/>
  <c r="X21" i="11"/>
  <c r="D19" i="6" s="1"/>
  <c r="R21" i="11"/>
  <c r="D19" i="5" s="1"/>
  <c r="L21" i="11"/>
  <c r="D20" i="4" s="1"/>
  <c r="F21" i="11"/>
  <c r="D20" i="3" s="1"/>
  <c r="X20" i="11"/>
  <c r="D18" i="6" s="1"/>
  <c r="R20" i="11"/>
  <c r="D18" i="5" s="1"/>
  <c r="L20" i="11"/>
  <c r="D19" i="4" s="1"/>
  <c r="F20" i="11"/>
  <c r="D19" i="3" s="1"/>
  <c r="X10" i="11"/>
  <c r="D8" i="6" s="1"/>
  <c r="R10" i="11"/>
  <c r="D8" i="5" s="1"/>
  <c r="L10" i="11"/>
  <c r="D8" i="4" s="1"/>
  <c r="F10" i="11"/>
  <c r="D8" i="3" s="1"/>
  <c r="X9" i="11"/>
  <c r="D7" i="6" s="1"/>
  <c r="R9" i="11"/>
  <c r="D7" i="5" s="1"/>
  <c r="L9" i="11"/>
  <c r="D7" i="4" s="1"/>
  <c r="F9" i="11"/>
  <c r="D7" i="3" s="1"/>
  <c r="X8" i="11"/>
  <c r="D6" i="6" s="1"/>
  <c r="R8" i="11"/>
  <c r="D6" i="5" s="1"/>
  <c r="L8" i="11"/>
  <c r="D6" i="4" s="1"/>
  <c r="F8" i="11"/>
  <c r="D6" i="3" s="1"/>
  <c r="D39" i="5"/>
  <c r="D41" i="4"/>
  <c r="D41" i="3"/>
  <c r="D38" i="6"/>
  <c r="D38" i="5"/>
  <c r="D40" i="4"/>
  <c r="D40" i="3"/>
  <c r="X47" i="11"/>
  <c r="D35" i="6" s="1"/>
  <c r="T47" i="11"/>
  <c r="R47" i="11"/>
  <c r="D35" i="5" s="1"/>
  <c r="N47" i="11"/>
  <c r="L47" i="11"/>
  <c r="D37" i="4" s="1"/>
  <c r="H47" i="11"/>
  <c r="Z47" i="11" s="1"/>
  <c r="F47" i="11"/>
  <c r="D37" i="3" s="1"/>
  <c r="D30" i="6"/>
  <c r="D30" i="5"/>
  <c r="D32" i="4"/>
  <c r="D32" i="3"/>
  <c r="D29" i="6"/>
  <c r="D29" i="5"/>
  <c r="D31" i="4"/>
  <c r="D31" i="3"/>
  <c r="T40" i="11"/>
  <c r="N40" i="11"/>
  <c r="H40" i="11"/>
  <c r="Z40" i="11" s="1"/>
  <c r="D23" i="6"/>
  <c r="D23" i="5"/>
  <c r="F25" i="11"/>
  <c r="D24" i="3" s="1"/>
  <c r="X24" i="11"/>
  <c r="D22" i="6" s="1"/>
  <c r="R24" i="11"/>
  <c r="D22" i="5" s="1"/>
  <c r="L24" i="11"/>
  <c r="D23" i="4" s="1"/>
  <c r="F24" i="11"/>
  <c r="D23" i="3" s="1"/>
  <c r="X23" i="11"/>
  <c r="D21" i="6" s="1"/>
  <c r="R23" i="11"/>
  <c r="D21" i="5" s="1"/>
  <c r="L23" i="11"/>
  <c r="D22" i="4" s="1"/>
  <c r="F23" i="11"/>
  <c r="D22" i="3" s="1"/>
  <c r="X22" i="11"/>
  <c r="D20" i="6" s="1"/>
  <c r="R22" i="11"/>
  <c r="D20" i="5" s="1"/>
  <c r="L22" i="11"/>
  <c r="D21" i="4" s="1"/>
  <c r="F22" i="11"/>
  <c r="D21" i="3" s="1"/>
  <c r="X19" i="11"/>
  <c r="D17" i="6" s="1"/>
  <c r="R19" i="11"/>
  <c r="D17" i="5" s="1"/>
  <c r="L19" i="11"/>
  <c r="D18" i="4" s="1"/>
  <c r="F19" i="11"/>
  <c r="D18" i="3" s="1"/>
  <c r="T18" i="11"/>
  <c r="N18" i="11"/>
  <c r="H18" i="11"/>
  <c r="Z18" i="11" s="1"/>
  <c r="D12" i="6"/>
  <c r="D12" i="5"/>
  <c r="D12" i="4"/>
  <c r="D12" i="3"/>
  <c r="D11" i="6"/>
  <c r="D11" i="5"/>
  <c r="L13" i="11"/>
  <c r="D11" i="4" s="1"/>
  <c r="F13" i="11"/>
  <c r="D11" i="3" s="1"/>
  <c r="X12" i="11"/>
  <c r="D10" i="6" s="1"/>
  <c r="R12" i="11"/>
  <c r="D10" i="5" s="1"/>
  <c r="L12" i="11"/>
  <c r="D10" i="4" s="1"/>
  <c r="F12" i="11"/>
  <c r="D10" i="3" s="1"/>
  <c r="X11" i="11"/>
  <c r="D9" i="6" s="1"/>
  <c r="R11" i="11"/>
  <c r="D9" i="5" s="1"/>
  <c r="L11" i="11"/>
  <c r="D9" i="4" s="1"/>
  <c r="F11" i="11"/>
  <c r="D9" i="3" s="1"/>
  <c r="X7" i="11"/>
  <c r="D5" i="6" s="1"/>
  <c r="R7" i="11"/>
  <c r="D5" i="5" s="1"/>
  <c r="L7" i="11"/>
  <c r="D5" i="4" s="1"/>
  <c r="F7" i="11"/>
  <c r="D5" i="3" s="1"/>
  <c r="H4" i="11"/>
  <c r="N4" i="11" s="1"/>
  <c r="T4" i="11" s="1"/>
  <c r="Z4" i="11" s="1"/>
  <c r="D22" i="27" l="1"/>
  <c r="G22" i="27" s="1"/>
  <c r="H22" i="27" s="1"/>
  <c r="D23" i="27"/>
  <c r="G23" i="27" s="1"/>
  <c r="H23" i="27" s="1"/>
  <c r="D10" i="27"/>
  <c r="G10" i="27" s="1"/>
  <c r="H10" i="27" s="1"/>
  <c r="D25" i="27"/>
  <c r="G25" i="27" s="1"/>
  <c r="H25" i="27" s="1"/>
  <c r="D35" i="27"/>
  <c r="E35" i="27" s="1"/>
  <c r="G35" i="27" s="1"/>
  <c r="H35" i="27" s="1"/>
  <c r="D12" i="27"/>
  <c r="E12" i="27" s="1"/>
  <c r="G12" i="27" s="1"/>
  <c r="H12" i="27" s="1"/>
  <c r="D37" i="27"/>
  <c r="E37" i="27" s="1"/>
  <c r="G37" i="27" s="1"/>
  <c r="H37" i="27" s="1"/>
  <c r="D41" i="27"/>
  <c r="E41" i="27" s="1"/>
  <c r="G41" i="27" s="1"/>
  <c r="H41" i="27" s="1"/>
  <c r="D40" i="27"/>
  <c r="E40" i="27"/>
  <c r="G40" i="27" s="1"/>
  <c r="H40" i="27" s="1"/>
  <c r="D29" i="27"/>
  <c r="E29" i="27" s="1"/>
  <c r="G29" i="27" s="1"/>
  <c r="H29" i="27" s="1"/>
  <c r="D42" i="27"/>
  <c r="E42" i="27" s="1"/>
  <c r="G42" i="27" s="1"/>
  <c r="H42" i="27" s="1"/>
  <c r="D28" i="27"/>
  <c r="E28" i="27"/>
  <c r="G28" i="27" s="1"/>
  <c r="H28" i="27" s="1"/>
  <c r="D39" i="27"/>
  <c r="E39" i="27" s="1"/>
  <c r="G39" i="27" s="1"/>
  <c r="H39" i="27" s="1"/>
  <c r="D14" i="27"/>
  <c r="E14" i="27" s="1"/>
  <c r="G14" i="27" s="1"/>
  <c r="H14" i="27" s="1"/>
  <c r="D27" i="27"/>
  <c r="E27" i="27" s="1"/>
  <c r="G27" i="27" s="1"/>
  <c r="H27" i="27" s="1"/>
  <c r="D38" i="27"/>
  <c r="E38" i="27" s="1"/>
  <c r="G38" i="27" s="1"/>
  <c r="H38" i="27" s="1"/>
  <c r="D15" i="27"/>
  <c r="E15" i="27" s="1"/>
  <c r="G15" i="27" s="1"/>
  <c r="H15" i="27" s="1"/>
  <c r="D13" i="27"/>
  <c r="E13" i="27" s="1"/>
  <c r="G13" i="27" s="1"/>
  <c r="H13" i="27" s="1"/>
  <c r="D16" i="27"/>
  <c r="E16" i="27" s="1"/>
  <c r="G16" i="27" s="1"/>
  <c r="H16" i="27" s="1"/>
  <c r="D30" i="27"/>
  <c r="E30" i="27" s="1"/>
  <c r="G30" i="27" s="1"/>
  <c r="H30" i="27" s="1"/>
  <c r="D17" i="27"/>
  <c r="E17" i="27" s="1"/>
  <c r="G17" i="27" s="1"/>
  <c r="H17" i="27" s="1"/>
  <c r="D18" i="27"/>
  <c r="E18" i="27" s="1"/>
  <c r="G18" i="27" s="1"/>
  <c r="H18" i="27" s="1"/>
  <c r="D31" i="27"/>
  <c r="E31" i="27" s="1"/>
  <c r="G31" i="27" s="1"/>
  <c r="H31" i="27" s="1"/>
  <c r="D32" i="27"/>
  <c r="E32" i="27" s="1"/>
  <c r="G32" i="27" s="1"/>
  <c r="H32" i="27" s="1"/>
  <c r="D33" i="27"/>
  <c r="E33" i="27" s="1"/>
  <c r="G33" i="27" s="1"/>
  <c r="H33" i="27" s="1"/>
</calcChain>
</file>

<file path=xl/sharedStrings.xml><?xml version="1.0" encoding="utf-8"?>
<sst xmlns="http://schemas.openxmlformats.org/spreadsheetml/2006/main" count="1850" uniqueCount="256">
  <si>
    <t>Economy</t>
  </si>
  <si>
    <t>Fare</t>
  </si>
  <si>
    <t>YQ</t>
  </si>
  <si>
    <t>TX</t>
  </si>
  <si>
    <t>All In</t>
  </si>
  <si>
    <t>No Season</t>
  </si>
  <si>
    <t>Business</t>
  </si>
  <si>
    <t>MAA 1 Stop</t>
  </si>
  <si>
    <t>Low</t>
  </si>
  <si>
    <t>High</t>
  </si>
  <si>
    <t>BOM 1 Stop</t>
  </si>
  <si>
    <t>BLR 1 Stop</t>
  </si>
  <si>
    <t>DEL 1 Stop</t>
  </si>
  <si>
    <t>LH</t>
  </si>
  <si>
    <t>All In COK</t>
  </si>
  <si>
    <t>All In TRV</t>
  </si>
  <si>
    <t>All In CCJ</t>
  </si>
  <si>
    <t>XT COK</t>
  </si>
  <si>
    <t>XT TRV</t>
  </si>
  <si>
    <t>XT CCJ</t>
  </si>
  <si>
    <t>XT AMD</t>
  </si>
  <si>
    <t>All In AMD</t>
  </si>
  <si>
    <t>Fare AMD</t>
  </si>
  <si>
    <t>COK</t>
  </si>
  <si>
    <t>HYD</t>
  </si>
  <si>
    <t>MAA</t>
  </si>
  <si>
    <t>S</t>
  </si>
  <si>
    <t>Q</t>
  </si>
  <si>
    <t>L</t>
  </si>
  <si>
    <t>N</t>
  </si>
  <si>
    <t>U</t>
  </si>
  <si>
    <t>T</t>
  </si>
  <si>
    <t>M</t>
  </si>
  <si>
    <t>Y</t>
  </si>
  <si>
    <t>H</t>
  </si>
  <si>
    <t>K</t>
  </si>
  <si>
    <t>Fare HYD</t>
  </si>
  <si>
    <t>All In HYD</t>
  </si>
  <si>
    <t>BOM</t>
  </si>
  <si>
    <t>DEL</t>
  </si>
  <si>
    <t>BLR</t>
  </si>
  <si>
    <t>HIGH</t>
  </si>
  <si>
    <t>I</t>
  </si>
  <si>
    <t>Z</t>
  </si>
  <si>
    <t>J</t>
  </si>
  <si>
    <t>C</t>
  </si>
  <si>
    <t>-</t>
  </si>
  <si>
    <t>ATPCO CAT</t>
  </si>
  <si>
    <t>Class</t>
  </si>
  <si>
    <t>Eligibility</t>
  </si>
  <si>
    <t>No restriction</t>
  </si>
  <si>
    <t>Day / Time</t>
  </si>
  <si>
    <t>Seasons</t>
  </si>
  <si>
    <t>Flight application / Routing restrictions</t>
  </si>
  <si>
    <t>Transfers</t>
  </si>
  <si>
    <t>Open Jaws</t>
  </si>
  <si>
    <t>SOJ &amp; DOJ permitted</t>
  </si>
  <si>
    <t>Combinations</t>
  </si>
  <si>
    <t>Blackouts</t>
  </si>
  <si>
    <t>Travel restrictions</t>
  </si>
  <si>
    <t>Sales restrictions / PTA's</t>
  </si>
  <si>
    <t xml:space="preserve">Higher Intermediate Point </t>
  </si>
  <si>
    <t xml:space="preserve">HIP rule does not apply </t>
  </si>
  <si>
    <t>Endorsement box</t>
  </si>
  <si>
    <t>All tickets issued under this approval must reflect the travel validity 'Not Valid After' in the NVA box.</t>
  </si>
  <si>
    <t>Children / Infant discount</t>
  </si>
  <si>
    <t xml:space="preserve">Infant discount: 90% </t>
  </si>
  <si>
    <t>Other Discounts</t>
  </si>
  <si>
    <t>N/A</t>
  </si>
  <si>
    <t>Groups</t>
  </si>
  <si>
    <t>Tours</t>
  </si>
  <si>
    <t>No tour provision</t>
  </si>
  <si>
    <t>Deposits</t>
  </si>
  <si>
    <t>Baggage allowance</t>
  </si>
  <si>
    <t>As per Normal 9W Baggage allowance policy.</t>
  </si>
  <si>
    <t>Not applicable</t>
  </si>
  <si>
    <t>All above fares can be combined on a half round trip basis. In such cases most restrictive conditions will apply. Addons permitted, End on End combinations are not permitted.</t>
  </si>
  <si>
    <t>XT HYD</t>
  </si>
  <si>
    <t>P</t>
  </si>
  <si>
    <t>9W xBru</t>
  </si>
  <si>
    <t>Rbd via BRU</t>
  </si>
  <si>
    <t>O</t>
  </si>
  <si>
    <t>V</t>
  </si>
  <si>
    <t>W</t>
  </si>
  <si>
    <t xml:space="preserve">On SN Above fares are not valid on following Flight / Flight numbers : SN Flight number series - SN 4000 - 9999 / Reservation for all sectors required before departure.Open returns not permitted unless specified on the fare sheet Insert OSI remark - OSI SN SPA 9W / </t>
  </si>
  <si>
    <t>On SN : Ticket must be annotated NON END/NON REROUT/VALID ON 9W-SN ONLY.</t>
  </si>
  <si>
    <t>On BA : Ticket must be annotated NON END/NON REROUT/VALID ON 9W-BA ONLY.</t>
  </si>
  <si>
    <t>On AF : Ticket must be annotated NON END/NON REROUT/VALID ON 9W-AF ONLY.</t>
  </si>
  <si>
    <t>On AF: Above fares are not valid on following Flight / Flight numbers : AF Flight number series - AF2000-AF3829 / AF3950-AF4229/AF4400-AF5999/AF6070-AF6099/AF6180-AF6199/AF6290-AF6909/AF6930-AF7299/AF7900-AF9999 *** Insert OSI remark - OSI AF SPA 9W</t>
  </si>
  <si>
    <t>For travel to BOM &amp; DEL: one transfer permitted at BRU in each direction</t>
  </si>
  <si>
    <t>Via Brussels</t>
  </si>
  <si>
    <t>Flights Via London</t>
  </si>
  <si>
    <r>
      <t>For Travel to BOM / DEL</t>
    </r>
    <r>
      <rPr>
        <sz val="10"/>
        <rFont val="Arial"/>
        <family val="2"/>
      </rPr>
      <t xml:space="preserve"> - one transfer permitted in LON in each direction.</t>
    </r>
  </si>
  <si>
    <t>Flights Via Paris</t>
  </si>
  <si>
    <r>
      <t xml:space="preserve">For Travel to BOM </t>
    </r>
    <r>
      <rPr>
        <b/>
        <sz val="10"/>
        <rFont val="Arial"/>
        <family val="2"/>
      </rPr>
      <t xml:space="preserve"> - one transfer permitted at CDG in each direction.</t>
    </r>
  </si>
  <si>
    <t>ROX</t>
  </si>
  <si>
    <t>eur/usd</t>
  </si>
  <si>
    <t>Surcharge</t>
  </si>
  <si>
    <t>YQ/Y</t>
  </si>
  <si>
    <t>YQ/C</t>
  </si>
  <si>
    <t>NET OW YQ INCL</t>
  </si>
  <si>
    <t>Eqv USD</t>
  </si>
  <si>
    <t>SRP</t>
  </si>
  <si>
    <t>AMOUNT</t>
  </si>
  <si>
    <t>Surch + YQ</t>
  </si>
  <si>
    <t>Trunk</t>
  </si>
  <si>
    <t>DOM</t>
  </si>
  <si>
    <t>AF PAYOUT HIGHER CLASS CORRESP CLASSMAP</t>
  </si>
  <si>
    <t>AMOUNT OW</t>
  </si>
  <si>
    <t>AMOUNT RT</t>
  </si>
  <si>
    <t>9W RBDS</t>
  </si>
  <si>
    <t>Feeder RBds</t>
  </si>
  <si>
    <t>SN</t>
  </si>
  <si>
    <t>VIA BRU</t>
  </si>
  <si>
    <t>E</t>
  </si>
  <si>
    <t>K/L/E/T/S</t>
  </si>
  <si>
    <t>K/L/E/T/S/W</t>
  </si>
  <si>
    <t>K/L/E/T/S/W/V</t>
  </si>
  <si>
    <t>K/L/E/T/S/W/V/Q</t>
  </si>
  <si>
    <t>B</t>
  </si>
  <si>
    <t>K/L/E/T/S/W/V/Q/H</t>
  </si>
  <si>
    <t>K/L/E/T/S/W/V/Q/H/U</t>
  </si>
  <si>
    <t>K/L/E/T/S/W/V/Q/H/U/M</t>
  </si>
  <si>
    <t>D</t>
  </si>
  <si>
    <t xml:space="preserve"> P / Z </t>
  </si>
  <si>
    <t xml:space="preserve"> P / Z / D </t>
  </si>
  <si>
    <t xml:space="preserve"> P / Z / D / C </t>
  </si>
  <si>
    <t xml:space="preserve"> P / Z / D / C / J</t>
  </si>
  <si>
    <t>VIA LON</t>
  </si>
  <si>
    <t>ATPCO</t>
  </si>
  <si>
    <t>cat 5</t>
  </si>
  <si>
    <t>cat 6</t>
  </si>
  <si>
    <t>cat 7</t>
  </si>
  <si>
    <t>cat 8</t>
  </si>
  <si>
    <t>cat 16</t>
  </si>
  <si>
    <t>Advanced P</t>
  </si>
  <si>
    <t>Tkt Rules</t>
  </si>
  <si>
    <t>Free of Charge</t>
  </si>
  <si>
    <t>Stopover Charge</t>
  </si>
  <si>
    <t>Charge</t>
  </si>
  <si>
    <t>Restrictions</t>
  </si>
  <si>
    <t>Fuel</t>
  </si>
  <si>
    <t>Change</t>
  </si>
  <si>
    <t>Refund</t>
  </si>
  <si>
    <t>No Show</t>
  </si>
  <si>
    <t>Bef Dpt</t>
  </si>
  <si>
    <t>After Dpt</t>
  </si>
  <si>
    <t>9W Policy</t>
  </si>
  <si>
    <t>12M</t>
  </si>
  <si>
    <t>Non ref</t>
  </si>
  <si>
    <t>Non Ref</t>
  </si>
  <si>
    <t>3 days</t>
  </si>
  <si>
    <t>4 Days</t>
  </si>
  <si>
    <t>unlimited</t>
  </si>
  <si>
    <t>free of charge in the same Rbd</t>
  </si>
  <si>
    <t>No Penalty</t>
  </si>
  <si>
    <t>Fare paid less 75%</t>
  </si>
  <si>
    <t>No penalty</t>
  </si>
  <si>
    <t>Non ref may be used towards credit to  higher fare</t>
  </si>
  <si>
    <t>Add-ons to</t>
  </si>
  <si>
    <t>Amount OW</t>
  </si>
  <si>
    <t>Amount RT</t>
  </si>
  <si>
    <t>ECO</t>
  </si>
  <si>
    <t>VIA CDG</t>
  </si>
  <si>
    <t>As per seasonality</t>
  </si>
  <si>
    <t>For travel to Points in India except BOM &amp; DEL : Two transfers permitted in each direction</t>
  </si>
  <si>
    <r>
      <t>For Travel Points in India except BOM / DEL</t>
    </r>
    <r>
      <rPr>
        <sz val="10"/>
        <rFont val="Arial"/>
        <family val="2"/>
      </rPr>
      <t xml:space="preserve"> - Two transfers permitted in each direction; except DEL one tranfer permitted Inbound at BOM</t>
    </r>
  </si>
  <si>
    <r>
      <t xml:space="preserve">For Travel to Points in India except BOM </t>
    </r>
    <r>
      <rPr>
        <b/>
        <sz val="10"/>
        <rFont val="Arial"/>
        <family val="2"/>
      </rPr>
      <t xml:space="preserve"> - Two transfers permitted in each direction; one at CDG and one at BOM</t>
    </r>
  </si>
  <si>
    <t>DOM Rbds</t>
  </si>
  <si>
    <t>HYD/COK/TRV/CCJ/AMD 1 Stop</t>
  </si>
  <si>
    <t>EUR/SEK</t>
  </si>
  <si>
    <t>SN PAYOUT</t>
  </si>
  <si>
    <t>Fare  TRV</t>
  </si>
  <si>
    <t>X</t>
  </si>
  <si>
    <t>On SK : Ticket must be annotated NON END/NON REROUT/VALID ON 9W-SK ONLY.</t>
  </si>
  <si>
    <r>
      <rPr>
        <b/>
        <sz val="11"/>
        <rFont val="Calibri"/>
        <family val="2"/>
      </rPr>
      <t>Children discount -&gt; 25% Accompanied except for B, W &amp; O class fares which 100% of the adult fare will have to be paid  , Unaccompanied child charge 100% of the adult fare.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/>
    </r>
  </si>
  <si>
    <r>
      <t>Infant discount with a seat -&gt; 25% , except for B, W &amp; O class fares which 100% of the adult fare will have to be paid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/>
    </r>
  </si>
  <si>
    <t>Other's Indian POD's</t>
  </si>
  <si>
    <t>Other INDIAN pod's except those sepcified above</t>
  </si>
  <si>
    <t>As per Add-ons Table</t>
  </si>
  <si>
    <t>EUR/NOK</t>
  </si>
  <si>
    <t>PNQ/LKO/GOI/IXE/CCU/JAI</t>
  </si>
  <si>
    <t>HYD 1 Stop</t>
  </si>
  <si>
    <t>9W</t>
  </si>
  <si>
    <t>XT</t>
  </si>
  <si>
    <t>9W XLon</t>
  </si>
  <si>
    <t>Fare COK/CCJ</t>
  </si>
  <si>
    <t>9W PROPOSED</t>
  </si>
  <si>
    <t>9W xpar</t>
  </si>
  <si>
    <t>PAYOUT</t>
  </si>
  <si>
    <t>10 EUR SURCHARGE</t>
  </si>
  <si>
    <t>9W Xpar</t>
  </si>
  <si>
    <t>9w</t>
  </si>
  <si>
    <t>yq</t>
  </si>
  <si>
    <t>xt</t>
  </si>
  <si>
    <t>9W xbru</t>
  </si>
  <si>
    <t>I 28</t>
  </si>
  <si>
    <t>50EUR</t>
  </si>
  <si>
    <t>150EUR/OW</t>
  </si>
  <si>
    <t>120eur/same rbd otherwise adc + 120eur</t>
  </si>
  <si>
    <t>180eur</t>
  </si>
  <si>
    <t>100EUR</t>
  </si>
  <si>
    <t>175EUR/OW</t>
  </si>
  <si>
    <t>200eur/same rbd otherwise adc + 200eur</t>
  </si>
  <si>
    <t>4 days</t>
  </si>
  <si>
    <t>2 Days</t>
  </si>
  <si>
    <t>28 Days</t>
  </si>
  <si>
    <t>No restrictions, Except  V/H class valid for sales till 31Jan'16</t>
  </si>
  <si>
    <t>9W xauh</t>
  </si>
  <si>
    <t>QR</t>
  </si>
  <si>
    <t>P 28</t>
  </si>
  <si>
    <t>EK</t>
  </si>
  <si>
    <t>Shoulder
12Dec- 17Dec</t>
  </si>
  <si>
    <t>PRG</t>
  </si>
  <si>
    <t>Low Season:           05Jan - 30Jun / 01Sep - 18Dec</t>
  </si>
  <si>
    <t xml:space="preserve">High :  01Jul - 31Aug / 19Dec - 04Jan                   </t>
  </si>
  <si>
    <t>Low Season: 03MAY15-29OCT15 / 02NOV15-24DEC15/31DEC15-01JAN16/04JAN16 -17MAR16/20MAR16-21APR16/24APR16 -27APR16 /02MAY16-27OCT16/30OCT16-22dec16</t>
  </si>
  <si>
    <t>High - 30Oct-01Nov/25Dec-30Dec/2Jan-3Jan/18Mar-19Mar / 22-23Apr/28Apr-01May/28Oct-29Oct16</t>
  </si>
  <si>
    <t>Low Season: 05Jan-05Mar/08Mar-23Apr/4May-17Dec</t>
  </si>
  <si>
    <t>High 
23Apr-03May/18Dec- 04Jan</t>
  </si>
  <si>
    <t>AF</t>
  </si>
  <si>
    <t>EY</t>
  </si>
  <si>
    <t>Via PAR / BRU / LON</t>
  </si>
  <si>
    <t>Cat 12</t>
  </si>
  <si>
    <t>Q Surcharge</t>
  </si>
  <si>
    <t>5 Days</t>
  </si>
  <si>
    <t>All POD': a Q surcharge of 5EUR/OW, 10EUR RT will be applicable to all classes via BRU</t>
  </si>
  <si>
    <t>P28</t>
  </si>
  <si>
    <t>I28</t>
  </si>
  <si>
    <t>Not in LON/BRU/PAR/DXB/AUH</t>
  </si>
  <si>
    <t>On EY : Above fares are not valid on following Flight / Flight numbers : EY Flight number series EY 3000 - EY 4999 / EY 6000 - EY 7999 / . Insert OSI remark OSI EY SPA 9W</t>
  </si>
  <si>
    <t>On SU : Above fares are not valid on following Flight / Flight numbers : SU Flight number series - SU 3000-4299 and SU 4400-4599 . Insert OSI remark OSI SU SPA 9W</t>
  </si>
  <si>
    <t>On FZ : Above fares are not valid on following Flight / Flight numbers :FZ flight operated by FZ only.. Insert OSI remark OSI FZ SPA 9W</t>
  </si>
  <si>
    <t>Flights Via Dubai</t>
  </si>
  <si>
    <r>
      <t xml:space="preserve">For Travel to Points in India except Indian POD's to which 9W is opearating Non Stop from DXB </t>
    </r>
    <r>
      <rPr>
        <b/>
        <sz val="10"/>
        <rFont val="Arial"/>
        <family val="2"/>
      </rPr>
      <t xml:space="preserve"> - Two transfers permitted in each direction; one at DXB and one in India</t>
    </r>
  </si>
  <si>
    <r>
      <t xml:space="preserve">For Travel to n India except Indian POD's to which 9W is opearating Non Stop from DXB </t>
    </r>
    <r>
      <rPr>
        <b/>
        <sz val="10"/>
        <rFont val="Arial"/>
        <family val="2"/>
      </rPr>
      <t xml:space="preserve"> - one transfer permitted at DXB in each direction.</t>
    </r>
  </si>
  <si>
    <t>Flights Abu Dhabi</t>
  </si>
  <si>
    <t>For Travel to Points in India except Indian POD's to which 9W is opearating Non Stop from AUH  - Two transfers permitted in each direction; one at AUH and one in India</t>
  </si>
  <si>
    <t>For Travel to n India except Indian POD's to which 9W is opearating Non Stop from AUH  - one transfer permitted at AUH in each direction.</t>
  </si>
  <si>
    <t>Valid for sales as from 01Nov15 till further notice, Except V &amp; H class sales validity 01Nov15 till 31Jan16</t>
  </si>
  <si>
    <t>Rbd Via PAR/BRU/DXB/AUH</t>
  </si>
  <si>
    <t>SU</t>
  </si>
  <si>
    <t>N/E/T</t>
  </si>
  <si>
    <t xml:space="preserve">AF </t>
  </si>
  <si>
    <t>Ex MOW via AUH</t>
  </si>
  <si>
    <t>Ex MOW VIA BRU / DXB</t>
  </si>
  <si>
    <t>Ex MOW/LED VIA PAR</t>
  </si>
  <si>
    <t>Ex MOW Via BRU,  if code share 9W Rbds have to be used</t>
  </si>
  <si>
    <t>FZ</t>
  </si>
  <si>
    <t>V / N</t>
  </si>
  <si>
    <t>V / N / Y</t>
  </si>
  <si>
    <t>Ex MRV, KUF, KLN, KRR, VOG, ROV Via DXB</t>
  </si>
  <si>
    <t>MRV, KUF, KLN, KRR, VOG, ROV Via DXB</t>
  </si>
  <si>
    <t>Add ons on MOW</t>
  </si>
  <si>
    <t>OW</t>
  </si>
  <si>
    <t>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</si>
</sst>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€&quot;\ #,##0.00"/>
    <numFmt numFmtId="165" formatCode="&quot;€&quot;\ #,##0"/>
    <numFmt numFmtId="166" formatCode="[$$-409]#,##0.00"/>
    <numFmt numFmtId="167" formatCode="[$fr.-100C]\ #,##0.00"/>
    <numFmt numFmtId="168" formatCode="[$SEK]\ #,##0.00000"/>
    <numFmt numFmtId="169" formatCode="[$NOK]\ #,##0.00"/>
    <numFmt numFmtId="170" formatCode="[$EUR]\ 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6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color rgb="FF0070C0"/>
      <name val="Calibri"/>
      <family val="2"/>
      <scheme val="minor"/>
    </font>
    <font>
      <b/>
      <sz val="14"/>
      <name val="Imprint MT Shadow"/>
      <family val="5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184">
    <xf numFmtId="0" fontId="0" fillId="0" borderId="0" xfId="0"/>
    <xf numFmtId="164" fontId="0" fillId="0" borderId="0" xfId="0" applyNumberFormat="1" applyAlignment="1"/>
    <xf numFmtId="164" fontId="3" fillId="0" borderId="0" xfId="0" applyNumberFormat="1" applyFont="1" applyAlignment="1">
      <alignment horizontal="center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1" xfId="1" applyFont="1" applyFill="1" applyBorder="1" applyAlignment="1" applyProtection="1">
      <alignment horizontal="left" vertical="top" wrapText="1"/>
      <protection locked="0"/>
    </xf>
    <xf numFmtId="0" fontId="6" fillId="6" borderId="0" xfId="2" applyFont="1" applyFill="1"/>
    <xf numFmtId="0" fontId="4" fillId="0" borderId="1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5" xfId="1" applyFont="1" applyFill="1" applyBorder="1" applyAlignment="1" applyProtection="1">
      <alignment horizontal="left" vertical="center" wrapText="1"/>
      <protection locked="0"/>
    </xf>
    <xf numFmtId="0" fontId="6" fillId="6" borderId="0" xfId="2" applyFont="1" applyFill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1" fillId="6" borderId="2" xfId="0" applyFont="1" applyFill="1" applyBorder="1" applyAlignment="1">
      <alignment vertical="center"/>
    </xf>
    <xf numFmtId="0" fontId="4" fillId="6" borderId="6" xfId="1" applyFont="1" applyFill="1" applyBorder="1" applyAlignment="1" applyProtection="1">
      <alignment vertical="center"/>
      <protection locked="0"/>
    </xf>
    <xf numFmtId="0" fontId="4" fillId="6" borderId="7" xfId="1" applyFont="1" applyFill="1" applyBorder="1" applyAlignment="1" applyProtection="1">
      <alignment vertical="center"/>
      <protection locked="0"/>
    </xf>
    <xf numFmtId="0" fontId="4" fillId="6" borderId="3" xfId="1" applyFont="1" applyFill="1" applyBorder="1" applyAlignment="1" applyProtection="1">
      <alignment vertical="center"/>
      <protection locked="0"/>
    </xf>
    <xf numFmtId="0" fontId="4" fillId="6" borderId="4" xfId="1" applyFont="1" applyFill="1" applyBorder="1" applyAlignment="1" applyProtection="1">
      <alignment vertical="center"/>
      <protection locked="0"/>
    </xf>
    <xf numFmtId="0" fontId="10" fillId="6" borderId="2" xfId="0" applyFont="1" applyFill="1" applyBorder="1" applyAlignment="1">
      <alignment vertical="center"/>
    </xf>
    <xf numFmtId="166" fontId="0" fillId="0" borderId="0" xfId="0" applyNumberFormat="1"/>
    <xf numFmtId="9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166" fontId="1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/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justify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22" xfId="0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13" xfId="4" applyNumberFormat="1" applyFont="1" applyBorder="1" applyAlignment="1">
      <alignment horizontal="center"/>
    </xf>
    <xf numFmtId="164" fontId="0" fillId="0" borderId="0" xfId="4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164" fontId="0" fillId="0" borderId="3" xfId="4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3" xfId="4" applyNumberFormat="1" applyFont="1" applyBorder="1" applyAlignment="1">
      <alignment horizontal="center"/>
    </xf>
    <xf numFmtId="164" fontId="0" fillId="0" borderId="32" xfId="4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7" fillId="6" borderId="5" xfId="1" applyFont="1" applyFill="1" applyBorder="1" applyAlignment="1" applyProtection="1">
      <alignment horizontal="left" vertical="center" wrapText="1"/>
      <protection locked="0"/>
    </xf>
    <xf numFmtId="0" fontId="7" fillId="6" borderId="6" xfId="1" applyFont="1" applyFill="1" applyBorder="1" applyAlignment="1" applyProtection="1">
      <alignment horizontal="left" vertical="center" wrapText="1"/>
      <protection locked="0"/>
    </xf>
    <xf numFmtId="0" fontId="4" fillId="6" borderId="2" xfId="1" applyFont="1" applyFill="1" applyBorder="1" applyAlignment="1" applyProtection="1">
      <alignment horizontal="left" vertical="center"/>
      <protection locked="0"/>
    </xf>
    <xf numFmtId="0" fontId="7" fillId="6" borderId="7" xfId="1" applyFont="1" applyFill="1" applyBorder="1" applyAlignment="1" applyProtection="1">
      <alignment horizontal="left" vertical="center" wrapText="1"/>
      <protection locked="0"/>
    </xf>
    <xf numFmtId="0" fontId="16" fillId="0" borderId="0" xfId="0" applyFont="1"/>
    <xf numFmtId="0" fontId="0" fillId="0" borderId="16" xfId="0" applyBorder="1" applyAlignment="1">
      <alignment horizontal="center"/>
    </xf>
    <xf numFmtId="16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0" fillId="6" borderId="5" xfId="0" applyFont="1" applyFill="1" applyBorder="1" applyAlignment="1">
      <alignment horizontal="left" vertical="center"/>
    </xf>
    <xf numFmtId="0" fontId="11" fillId="6" borderId="5" xfId="0" applyFont="1" applyFill="1" applyBorder="1" applyAlignment="1">
      <alignment vertical="center"/>
    </xf>
    <xf numFmtId="0" fontId="10" fillId="6" borderId="5" xfId="0" applyFont="1" applyFill="1" applyBorder="1" applyAlignment="1">
      <alignment vertic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5" fontId="1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NumberFormat="1"/>
    <xf numFmtId="3" fontId="1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/>
    <xf numFmtId="170" fontId="0" fillId="4" borderId="0" xfId="0" applyNumberFormat="1" applyFill="1"/>
    <xf numFmtId="170" fontId="0" fillId="0" borderId="0" xfId="0" applyNumberFormat="1" applyAlignment="1"/>
    <xf numFmtId="170" fontId="0" fillId="3" borderId="0" xfId="0" applyNumberFormat="1" applyFill="1" applyAlignment="1">
      <alignment horizontal="center" vertical="justify" wrapText="1"/>
    </xf>
    <xf numFmtId="170" fontId="0" fillId="3" borderId="0" xfId="0" applyNumberFormat="1" applyFill="1" applyAlignment="1">
      <alignment horizontal="center" vertical="center" wrapText="1"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170" fontId="0" fillId="5" borderId="0" xfId="0" applyNumberFormat="1" applyFill="1"/>
    <xf numFmtId="170" fontId="2" fillId="0" borderId="0" xfId="0" applyNumberFormat="1" applyFont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170" fontId="0" fillId="0" borderId="0" xfId="0" applyNumberFormat="1" applyFill="1" applyAlignment="1">
      <alignment horizontal="center"/>
    </xf>
    <xf numFmtId="170" fontId="0" fillId="0" borderId="0" xfId="0" applyNumberFormat="1" applyFill="1"/>
    <xf numFmtId="170" fontId="0" fillId="7" borderId="0" xfId="0" applyNumberFormat="1" applyFill="1" applyAlignment="1">
      <alignment horizontal="center"/>
    </xf>
    <xf numFmtId="170" fontId="0" fillId="8" borderId="0" xfId="0" applyNumberFormat="1" applyFill="1" applyAlignment="1">
      <alignment horizontal="center"/>
    </xf>
    <xf numFmtId="170" fontId="17" fillId="0" borderId="0" xfId="0" applyNumberFormat="1" applyFont="1"/>
    <xf numFmtId="170" fontId="0" fillId="3" borderId="0" xfId="0" applyNumberFormat="1" applyFill="1" applyAlignment="1">
      <alignment horizontal="center" vertical="justify" wrapText="1"/>
    </xf>
    <xf numFmtId="170" fontId="0" fillId="3" borderId="0" xfId="0" applyNumberFormat="1" applyFill="1" applyAlignment="1">
      <alignment horizontal="center" vertical="justify" wrapText="1"/>
    </xf>
    <xf numFmtId="170" fontId="0" fillId="3" borderId="0" xfId="0" applyNumberFormat="1" applyFill="1" applyAlignment="1">
      <alignment horizontal="center" vertical="center" wrapText="1"/>
    </xf>
    <xf numFmtId="170" fontId="0" fillId="3" borderId="0" xfId="0" applyNumberFormat="1" applyFill="1" applyAlignment="1">
      <alignment horizontal="center" vertical="justify" wrapText="1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170" fontId="0" fillId="9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4" fontId="0" fillId="9" borderId="13" xfId="4" applyNumberFormat="1" applyFon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164" fontId="0" fillId="0" borderId="31" xfId="4" applyNumberFormat="1" applyFont="1" applyBorder="1" applyAlignment="1">
      <alignment horizontal="center"/>
    </xf>
    <xf numFmtId="0" fontId="10" fillId="0" borderId="13" xfId="0" applyFont="1" applyFill="1" applyBorder="1" applyAlignment="1">
      <alignment horizontal="left" vertical="center"/>
    </xf>
    <xf numFmtId="0" fontId="4" fillId="0" borderId="6" xfId="1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>
      <alignment vertical="center"/>
    </xf>
    <xf numFmtId="0" fontId="4" fillId="0" borderId="3" xfId="1" applyFont="1" applyFill="1" applyBorder="1" applyAlignment="1" applyProtection="1">
      <alignment vertical="center"/>
      <protection locked="0"/>
    </xf>
    <xf numFmtId="0" fontId="10" fillId="0" borderId="2" xfId="0" applyFont="1" applyFill="1" applyBorder="1" applyAlignment="1">
      <alignment vertical="center"/>
    </xf>
    <xf numFmtId="170" fontId="0" fillId="2" borderId="0" xfId="0" applyNumberFormat="1" applyFill="1" applyAlignment="1">
      <alignment horizontal="center"/>
    </xf>
    <xf numFmtId="170" fontId="0" fillId="3" borderId="0" xfId="0" applyNumberFormat="1" applyFill="1" applyAlignment="1">
      <alignment horizontal="center" vertical="justify" wrapText="1"/>
    </xf>
    <xf numFmtId="170" fontId="0" fillId="3" borderId="0" xfId="0" applyNumberFormat="1" applyFill="1" applyAlignment="1">
      <alignment horizontal="center" vertical="center" wrapText="1"/>
    </xf>
    <xf numFmtId="170" fontId="0" fillId="5" borderId="0" xfId="0" applyNumberFormat="1" applyFill="1" applyAlignment="1">
      <alignment horizontal="center"/>
    </xf>
    <xf numFmtId="0" fontId="16" fillId="0" borderId="0" xfId="0" applyFont="1" applyAlignment="1">
      <alignment horizontal="center"/>
    </xf>
    <xf numFmtId="165" fontId="1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6" borderId="5" xfId="1" applyFont="1" applyFill="1" applyBorder="1" applyAlignment="1" applyProtection="1">
      <alignment horizontal="left" vertical="center"/>
      <protection locked="0"/>
    </xf>
    <xf numFmtId="0" fontId="7" fillId="6" borderId="6" xfId="1" applyFont="1" applyFill="1" applyBorder="1" applyAlignment="1" applyProtection="1">
      <alignment horizontal="left" vertical="center"/>
      <protection locked="0"/>
    </xf>
    <xf numFmtId="0" fontId="7" fillId="6" borderId="7" xfId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14" xfId="1" applyFont="1" applyFill="1" applyBorder="1" applyAlignment="1" applyProtection="1">
      <alignment horizontal="center" vertical="center" wrapText="1"/>
      <protection locked="0"/>
    </xf>
    <xf numFmtId="0" fontId="5" fillId="0" borderId="9" xfId="1" applyFont="1" applyFill="1" applyBorder="1" applyAlignment="1" applyProtection="1">
      <alignment horizontal="center" vertical="center" wrapText="1"/>
      <protection locked="0"/>
    </xf>
    <xf numFmtId="0" fontId="9" fillId="6" borderId="5" xfId="1" applyFont="1" applyFill="1" applyBorder="1" applyAlignment="1" applyProtection="1">
      <alignment horizontal="left" vertical="center" wrapText="1"/>
      <protection locked="0"/>
    </xf>
    <xf numFmtId="0" fontId="4" fillId="6" borderId="2" xfId="1" applyFont="1" applyFill="1" applyBorder="1" applyAlignment="1" applyProtection="1">
      <alignment horizontal="left" vertical="center" wrapText="1"/>
      <protection locked="0"/>
    </xf>
    <xf numFmtId="0" fontId="4" fillId="6" borderId="3" xfId="1" applyFont="1" applyFill="1" applyBorder="1" applyAlignment="1" applyProtection="1">
      <alignment horizontal="left" vertical="center"/>
      <protection locked="0"/>
    </xf>
    <xf numFmtId="0" fontId="4" fillId="6" borderId="4" xfId="1" applyFont="1" applyFill="1" applyBorder="1" applyAlignment="1" applyProtection="1">
      <alignment horizontal="left" vertical="center"/>
      <protection locked="0"/>
    </xf>
    <xf numFmtId="0" fontId="4" fillId="6" borderId="2" xfId="1" applyFont="1" applyFill="1" applyBorder="1" applyAlignment="1" applyProtection="1">
      <alignment horizontal="left" vertical="center"/>
      <protection locked="0"/>
    </xf>
    <xf numFmtId="0" fontId="9" fillId="6" borderId="5" xfId="1" applyFont="1" applyFill="1" applyBorder="1" applyAlignment="1" applyProtection="1">
      <alignment horizontal="left" vertical="center"/>
      <protection locked="0"/>
    </xf>
    <xf numFmtId="0" fontId="7" fillId="6" borderId="5" xfId="1" applyFont="1" applyFill="1" applyBorder="1" applyAlignment="1" applyProtection="1">
      <alignment horizontal="left" vertical="center" wrapText="1"/>
      <protection locked="0"/>
    </xf>
    <xf numFmtId="0" fontId="7" fillId="6" borderId="6" xfId="1" applyFont="1" applyFill="1" applyBorder="1" applyAlignment="1" applyProtection="1">
      <alignment horizontal="left" vertical="center" wrapText="1"/>
      <protection locked="0"/>
    </xf>
    <xf numFmtId="0" fontId="7" fillId="6" borderId="7" xfId="1" applyFont="1" applyFill="1" applyBorder="1" applyAlignment="1" applyProtection="1">
      <alignment horizontal="left" vertical="center" wrapText="1"/>
      <protection locked="0"/>
    </xf>
    <xf numFmtId="0" fontId="4" fillId="6" borderId="5" xfId="1" applyFont="1" applyFill="1" applyBorder="1" applyAlignment="1" applyProtection="1">
      <alignment horizontal="left" vertical="center"/>
      <protection locked="0"/>
    </xf>
    <xf numFmtId="0" fontId="4" fillId="6" borderId="6" xfId="1" applyFont="1" applyFill="1" applyBorder="1" applyAlignment="1" applyProtection="1">
      <alignment horizontal="left" vertical="center"/>
      <protection locked="0"/>
    </xf>
    <xf numFmtId="0" fontId="4" fillId="6" borderId="7" xfId="1" applyFont="1" applyFill="1" applyBorder="1" applyAlignment="1" applyProtection="1">
      <alignment horizontal="left" vertical="center"/>
      <protection locked="0"/>
    </xf>
    <xf numFmtId="0" fontId="8" fillId="0" borderId="2" xfId="1" applyFont="1" applyFill="1" applyBorder="1" applyAlignment="1" applyProtection="1">
      <alignment horizontal="left" vertical="center" wrapText="1"/>
      <protection locked="0"/>
    </xf>
    <xf numFmtId="0" fontId="4" fillId="0" borderId="3" xfId="1" applyFont="1" applyFill="1" applyBorder="1" applyAlignment="1" applyProtection="1">
      <alignment horizontal="left" vertical="center"/>
      <protection locked="0"/>
    </xf>
    <xf numFmtId="0" fontId="4" fillId="0" borderId="4" xfId="1" applyFont="1" applyFill="1" applyBorder="1" applyAlignment="1" applyProtection="1">
      <alignment horizontal="left" vertical="center"/>
      <protection locked="0"/>
    </xf>
    <xf numFmtId="0" fontId="4" fillId="0" borderId="2" xfId="1" applyFont="1" applyFill="1" applyBorder="1" applyAlignment="1" applyProtection="1">
      <alignment horizontal="left" vertical="center"/>
      <protection locked="0"/>
    </xf>
    <xf numFmtId="0" fontId="3" fillId="6" borderId="5" xfId="1" applyFont="1" applyFill="1" applyBorder="1" applyAlignment="1" applyProtection="1">
      <alignment horizontal="left" vertical="center" wrapText="1"/>
      <protection locked="0"/>
    </xf>
    <xf numFmtId="0" fontId="3" fillId="6" borderId="6" xfId="1" applyFont="1" applyFill="1" applyBorder="1" applyAlignment="1" applyProtection="1">
      <alignment horizontal="left" vertical="center" wrapText="1"/>
      <protection locked="0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5">
    <cellStyle name="Normal" xfId="0" builtinId="0"/>
    <cellStyle name="Normal 2" xfId="2"/>
    <cellStyle name="Normal 2 2" xfId="3"/>
    <cellStyle name="Normal_Rules and Conditions Template" xfId="1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workbookViewId="0">
      <pane xSplit="1" ySplit="1" topLeftCell="B2" activePane="bottomRight" state="frozen"/>
      <selection activeCell="C22" sqref="C22"/>
      <selection pane="topRight" activeCell="C22" sqref="C22"/>
      <selection pane="bottomLeft" activeCell="C22" sqref="C22"/>
      <selection pane="bottomRight" activeCell="F15" sqref="F15"/>
    </sheetView>
  </sheetViews>
  <sheetFormatPr defaultColWidth="8.88671875" defaultRowHeight="14.4"/>
  <cols>
    <col min="1" max="1" width="8.5546875" style="96" bestFit="1" customWidth="1"/>
    <col min="2" max="2" width="13.88671875" style="96" customWidth="1"/>
    <col min="3" max="3" width="12.33203125" style="95" bestFit="1" customWidth="1"/>
    <col min="4" max="4" width="11.33203125" style="95" bestFit="1" customWidth="1"/>
    <col min="5" max="5" width="9.6640625" style="95" bestFit="1" customWidth="1"/>
    <col min="6" max="6" width="12.33203125" style="95" bestFit="1" customWidth="1"/>
    <col min="7" max="7" width="1.5546875" style="96" customWidth="1"/>
    <col min="8" max="8" width="11.33203125" style="96" bestFit="1" customWidth="1"/>
    <col min="9" max="9" width="12.33203125" style="95" bestFit="1" customWidth="1"/>
    <col min="10" max="11" width="9.6640625" style="95" bestFit="1" customWidth="1"/>
    <col min="12" max="12" width="12.33203125" style="95" bestFit="1" customWidth="1"/>
    <col min="13" max="13" width="1.5546875" style="96" customWidth="1"/>
    <col min="14" max="14" width="11.33203125" style="96" hidden="1" customWidth="1"/>
    <col min="15" max="15" width="12.33203125" style="95" hidden="1" customWidth="1"/>
    <col min="16" max="17" width="9.6640625" style="95" hidden="1" customWidth="1"/>
    <col min="18" max="18" width="12.33203125" style="95" hidden="1" customWidth="1"/>
    <col min="19" max="19" width="1.6640625" style="96" hidden="1" customWidth="1"/>
    <col min="20" max="20" width="11.33203125" style="96" hidden="1" customWidth="1"/>
    <col min="21" max="21" width="12.33203125" style="95" hidden="1" customWidth="1"/>
    <col min="22" max="23" width="9.6640625" style="95" hidden="1" customWidth="1"/>
    <col min="24" max="24" width="12.33203125" style="95" hidden="1" customWidth="1"/>
    <col min="25" max="25" width="1.88671875" style="96" hidden="1" customWidth="1"/>
    <col min="26" max="26" width="11.33203125" style="96" hidden="1" customWidth="1"/>
    <col min="27" max="27" width="12.33203125" style="95" hidden="1" customWidth="1"/>
    <col min="28" max="29" width="9.6640625" style="95" hidden="1" customWidth="1"/>
    <col min="30" max="30" width="12.33203125" style="95" hidden="1" customWidth="1"/>
    <col min="31" max="16384" width="8.88671875" style="96"/>
  </cols>
  <sheetData>
    <row r="1" spans="1:30">
      <c r="B1" s="135" t="s">
        <v>10</v>
      </c>
      <c r="C1" s="135"/>
      <c r="D1" s="135"/>
      <c r="E1" s="135"/>
      <c r="F1" s="135"/>
      <c r="H1" s="135" t="s">
        <v>12</v>
      </c>
      <c r="I1" s="135"/>
      <c r="J1" s="135"/>
      <c r="K1" s="135"/>
      <c r="L1" s="135"/>
      <c r="N1" s="135" t="s">
        <v>11</v>
      </c>
      <c r="O1" s="135"/>
      <c r="P1" s="135"/>
      <c r="Q1" s="135"/>
      <c r="R1" s="135"/>
      <c r="T1" s="135" t="s">
        <v>7</v>
      </c>
      <c r="U1" s="135"/>
      <c r="V1" s="135"/>
      <c r="W1" s="135"/>
      <c r="X1" s="135"/>
      <c r="Z1" s="135" t="s">
        <v>182</v>
      </c>
      <c r="AA1" s="135"/>
      <c r="AB1" s="135"/>
      <c r="AC1" s="135"/>
      <c r="AD1" s="135"/>
    </row>
    <row r="3" spans="1:30">
      <c r="A3" s="97" t="s">
        <v>0</v>
      </c>
    </row>
    <row r="4" spans="1:30" ht="15" customHeight="1">
      <c r="B4" s="136" t="s">
        <v>214</v>
      </c>
      <c r="D4" s="98"/>
      <c r="H4" s="136" t="str">
        <f>B4</f>
        <v>Low Season:           05Jan - 30Jun / 01Sep - 18Dec</v>
      </c>
      <c r="J4" s="98"/>
      <c r="N4" s="136" t="str">
        <f>H4</f>
        <v>Low Season:           05Jan - 30Jun / 01Sep - 18Dec</v>
      </c>
      <c r="P4" s="98"/>
      <c r="T4" s="136" t="str">
        <f>N4</f>
        <v>Low Season:           05Jan - 30Jun / 01Sep - 18Dec</v>
      </c>
      <c r="V4" s="98"/>
      <c r="Z4" s="136" t="str">
        <f>T4</f>
        <v>Low Season:           05Jan - 30Jun / 01Sep - 18Dec</v>
      </c>
      <c r="AB4" s="98"/>
    </row>
    <row r="5" spans="1:30">
      <c r="B5" s="136"/>
      <c r="H5" s="136"/>
      <c r="N5" s="136"/>
      <c r="T5" s="136"/>
      <c r="Z5" s="136"/>
    </row>
    <row r="6" spans="1:30">
      <c r="B6" s="136"/>
      <c r="C6" s="95" t="s">
        <v>1</v>
      </c>
      <c r="D6" s="95" t="s">
        <v>2</v>
      </c>
      <c r="E6" s="95" t="s">
        <v>3</v>
      </c>
      <c r="F6" s="95" t="s">
        <v>4</v>
      </c>
      <c r="H6" s="136"/>
      <c r="I6" s="95" t="s">
        <v>1</v>
      </c>
      <c r="J6" s="95" t="s">
        <v>2</v>
      </c>
      <c r="K6" s="95" t="s">
        <v>3</v>
      </c>
      <c r="L6" s="95" t="s">
        <v>4</v>
      </c>
      <c r="N6" s="136"/>
      <c r="O6" s="95" t="s">
        <v>1</v>
      </c>
      <c r="P6" s="95" t="s">
        <v>2</v>
      </c>
      <c r="Q6" s="95" t="s">
        <v>3</v>
      </c>
      <c r="R6" s="95" t="s">
        <v>4</v>
      </c>
      <c r="T6" s="136"/>
      <c r="U6" s="95" t="s">
        <v>1</v>
      </c>
      <c r="V6" s="95" t="s">
        <v>2</v>
      </c>
      <c r="W6" s="95" t="s">
        <v>3</v>
      </c>
      <c r="X6" s="95" t="s">
        <v>4</v>
      </c>
      <c r="Z6" s="136"/>
      <c r="AA6" s="95" t="s">
        <v>1</v>
      </c>
      <c r="AB6" s="95" t="s">
        <v>2</v>
      </c>
      <c r="AC6" s="95" t="s">
        <v>3</v>
      </c>
      <c r="AD6" s="95" t="s">
        <v>4</v>
      </c>
    </row>
    <row r="7" spans="1:30">
      <c r="B7" s="136"/>
      <c r="C7" s="95">
        <v>325</v>
      </c>
      <c r="D7" s="95">
        <v>332</v>
      </c>
      <c r="E7" s="95">
        <v>56.14</v>
      </c>
      <c r="F7" s="95">
        <f t="shared" ref="F7:F14" si="0">C7+D7+E7</f>
        <v>713.14</v>
      </c>
      <c r="H7" s="136"/>
      <c r="I7" s="95">
        <v>246</v>
      </c>
      <c r="J7" s="95">
        <v>332</v>
      </c>
      <c r="K7" s="95">
        <v>86.88</v>
      </c>
      <c r="L7" s="95">
        <f t="shared" ref="L7:L14" si="1">I7+J7+K7</f>
        <v>664.88</v>
      </c>
      <c r="N7" s="136"/>
      <c r="O7" s="95">
        <v>211</v>
      </c>
      <c r="P7" s="95">
        <v>351.8</v>
      </c>
      <c r="Q7" s="95">
        <v>43.06</v>
      </c>
      <c r="R7" s="95">
        <f t="shared" ref="R7:R14" si="2">O7+P7+Q7</f>
        <v>605.8599999999999</v>
      </c>
      <c r="T7" s="136"/>
      <c r="U7" s="95">
        <v>233</v>
      </c>
      <c r="V7" s="95">
        <v>351.8</v>
      </c>
      <c r="W7" s="95">
        <v>35.58</v>
      </c>
      <c r="X7" s="95">
        <f t="shared" ref="X7:X14" si="3">U7+V7+W7</f>
        <v>620.38</v>
      </c>
      <c r="Z7" s="136"/>
      <c r="AA7" s="95">
        <v>171</v>
      </c>
      <c r="AB7" s="95">
        <v>351.8</v>
      </c>
      <c r="AC7" s="95">
        <v>23.9</v>
      </c>
      <c r="AD7" s="95">
        <f t="shared" ref="AD7:AD14" si="4">AA7+AB7+AC7</f>
        <v>546.69999999999993</v>
      </c>
    </row>
    <row r="8" spans="1:30">
      <c r="B8" s="136"/>
      <c r="C8" s="95">
        <v>405</v>
      </c>
      <c r="D8" s="95">
        <f t="shared" ref="D8:D16" si="5">$D$7</f>
        <v>332</v>
      </c>
      <c r="E8" s="95">
        <f t="shared" ref="E8:E16" si="6">$E$7</f>
        <v>56.14</v>
      </c>
      <c r="F8" s="95">
        <f t="shared" si="0"/>
        <v>793.14</v>
      </c>
      <c r="H8" s="136"/>
      <c r="I8" s="95">
        <v>296</v>
      </c>
      <c r="J8" s="95">
        <f>$J$7</f>
        <v>332</v>
      </c>
      <c r="K8" s="95">
        <f>$K$7</f>
        <v>86.88</v>
      </c>
      <c r="L8" s="95">
        <f t="shared" si="1"/>
        <v>714.88</v>
      </c>
      <c r="N8" s="136"/>
      <c r="O8" s="95">
        <v>263</v>
      </c>
      <c r="P8" s="95">
        <f>$P$7</f>
        <v>351.8</v>
      </c>
      <c r="Q8" s="95">
        <f>$Q$7</f>
        <v>43.06</v>
      </c>
      <c r="R8" s="95">
        <f t="shared" si="2"/>
        <v>657.8599999999999</v>
      </c>
      <c r="T8" s="136"/>
      <c r="U8" s="95">
        <v>281</v>
      </c>
      <c r="V8" s="95">
        <f>$P$7</f>
        <v>351.8</v>
      </c>
      <c r="W8" s="95">
        <f>$W$7</f>
        <v>35.58</v>
      </c>
      <c r="X8" s="95">
        <f t="shared" si="3"/>
        <v>668.38</v>
      </c>
      <c r="Z8" s="136"/>
      <c r="AA8" s="95">
        <v>232</v>
      </c>
      <c r="AB8" s="95">
        <f>$P$7</f>
        <v>351.8</v>
      </c>
      <c r="AC8" s="95">
        <f>$AC$7</f>
        <v>23.9</v>
      </c>
      <c r="AD8" s="95">
        <f t="shared" si="4"/>
        <v>607.69999999999993</v>
      </c>
    </row>
    <row r="9" spans="1:30">
      <c r="B9" s="136"/>
      <c r="C9" s="95">
        <v>485</v>
      </c>
      <c r="D9" s="95">
        <f t="shared" si="5"/>
        <v>332</v>
      </c>
      <c r="E9" s="95">
        <f t="shared" si="6"/>
        <v>56.14</v>
      </c>
      <c r="F9" s="95">
        <f t="shared" si="0"/>
        <v>873.14</v>
      </c>
      <c r="H9" s="136"/>
      <c r="I9" s="95">
        <v>385</v>
      </c>
      <c r="J9" s="95">
        <f t="shared" ref="J9:J16" si="7">$J$7</f>
        <v>332</v>
      </c>
      <c r="K9" s="95">
        <f t="shared" ref="K9:K16" si="8">$K$7</f>
        <v>86.88</v>
      </c>
      <c r="L9" s="95">
        <f t="shared" si="1"/>
        <v>803.88</v>
      </c>
      <c r="N9" s="136"/>
      <c r="O9" s="95">
        <v>318</v>
      </c>
      <c r="P9" s="95">
        <f t="shared" ref="P9:P15" si="9">$P$7</f>
        <v>351.8</v>
      </c>
      <c r="Q9" s="95">
        <f t="shared" ref="Q9:Q15" si="10">$Q$7</f>
        <v>43.06</v>
      </c>
      <c r="R9" s="95">
        <f t="shared" si="2"/>
        <v>712.8599999999999</v>
      </c>
      <c r="T9" s="136"/>
      <c r="U9" s="95">
        <v>341</v>
      </c>
      <c r="V9" s="95">
        <f t="shared" ref="V9:V15" si="11">$P$7</f>
        <v>351.8</v>
      </c>
      <c r="W9" s="95">
        <f t="shared" ref="W9:W15" si="12">$W$7</f>
        <v>35.58</v>
      </c>
      <c r="X9" s="95">
        <f t="shared" si="3"/>
        <v>728.38</v>
      </c>
      <c r="Z9" s="136"/>
      <c r="AA9" s="95">
        <v>306</v>
      </c>
      <c r="AB9" s="95">
        <f t="shared" ref="AB9:AB15" si="13">$P$7</f>
        <v>351.8</v>
      </c>
      <c r="AC9" s="95">
        <f t="shared" ref="AC9:AC15" si="14">$AC$7</f>
        <v>23.9</v>
      </c>
      <c r="AD9" s="95">
        <f t="shared" si="4"/>
        <v>681.69999999999993</v>
      </c>
    </row>
    <row r="10" spans="1:30">
      <c r="B10" s="136"/>
      <c r="C10" s="95">
        <v>585</v>
      </c>
      <c r="D10" s="95">
        <f t="shared" si="5"/>
        <v>332</v>
      </c>
      <c r="E10" s="95">
        <f t="shared" si="6"/>
        <v>56.14</v>
      </c>
      <c r="F10" s="95">
        <f t="shared" si="0"/>
        <v>973.14</v>
      </c>
      <c r="H10" s="136"/>
      <c r="I10" s="95">
        <v>485</v>
      </c>
      <c r="J10" s="95">
        <f t="shared" si="7"/>
        <v>332</v>
      </c>
      <c r="K10" s="95">
        <f t="shared" si="8"/>
        <v>86.88</v>
      </c>
      <c r="L10" s="95">
        <f t="shared" si="1"/>
        <v>903.88</v>
      </c>
      <c r="N10" s="136"/>
      <c r="O10" s="95">
        <v>381</v>
      </c>
      <c r="P10" s="95">
        <f t="shared" si="9"/>
        <v>351.8</v>
      </c>
      <c r="Q10" s="95">
        <f t="shared" si="10"/>
        <v>43.06</v>
      </c>
      <c r="R10" s="95">
        <f t="shared" si="2"/>
        <v>775.8599999999999</v>
      </c>
      <c r="T10" s="136"/>
      <c r="U10" s="95">
        <v>406</v>
      </c>
      <c r="V10" s="95">
        <f t="shared" si="11"/>
        <v>351.8</v>
      </c>
      <c r="W10" s="95">
        <f t="shared" si="12"/>
        <v>35.58</v>
      </c>
      <c r="X10" s="95">
        <f t="shared" si="3"/>
        <v>793.38</v>
      </c>
      <c r="Z10" s="136"/>
      <c r="AA10" s="95">
        <v>409</v>
      </c>
      <c r="AB10" s="95">
        <f t="shared" si="13"/>
        <v>351.8</v>
      </c>
      <c r="AC10" s="95">
        <f t="shared" si="14"/>
        <v>23.9</v>
      </c>
      <c r="AD10" s="95">
        <f t="shared" si="4"/>
        <v>784.69999999999993</v>
      </c>
    </row>
    <row r="11" spans="1:30">
      <c r="B11" s="136"/>
      <c r="C11" s="95">
        <v>735</v>
      </c>
      <c r="D11" s="95">
        <f t="shared" si="5"/>
        <v>332</v>
      </c>
      <c r="E11" s="95">
        <f t="shared" si="6"/>
        <v>56.14</v>
      </c>
      <c r="F11" s="95">
        <f t="shared" si="0"/>
        <v>1123.1400000000001</v>
      </c>
      <c r="H11" s="136"/>
      <c r="I11" s="95">
        <v>585</v>
      </c>
      <c r="J11" s="95">
        <f t="shared" si="7"/>
        <v>332</v>
      </c>
      <c r="K11" s="95">
        <f t="shared" si="8"/>
        <v>86.88</v>
      </c>
      <c r="L11" s="95">
        <f t="shared" si="1"/>
        <v>1003.88</v>
      </c>
      <c r="N11" s="136"/>
      <c r="O11" s="95">
        <v>455</v>
      </c>
      <c r="P11" s="95">
        <f t="shared" si="9"/>
        <v>351.8</v>
      </c>
      <c r="Q11" s="95">
        <f t="shared" si="10"/>
        <v>43.06</v>
      </c>
      <c r="R11" s="95">
        <f t="shared" si="2"/>
        <v>849.8599999999999</v>
      </c>
      <c r="T11" s="136"/>
      <c r="U11" s="95">
        <v>470</v>
      </c>
      <c r="V11" s="95">
        <f t="shared" si="11"/>
        <v>351.8</v>
      </c>
      <c r="W11" s="95">
        <f t="shared" si="12"/>
        <v>35.58</v>
      </c>
      <c r="X11" s="95">
        <f t="shared" si="3"/>
        <v>857.38</v>
      </c>
      <c r="Z11" s="136"/>
      <c r="AA11" s="95">
        <v>483</v>
      </c>
      <c r="AB11" s="95">
        <f t="shared" si="13"/>
        <v>351.8</v>
      </c>
      <c r="AC11" s="95">
        <f t="shared" si="14"/>
        <v>23.9</v>
      </c>
      <c r="AD11" s="95">
        <f t="shared" si="4"/>
        <v>858.69999999999993</v>
      </c>
    </row>
    <row r="12" spans="1:30">
      <c r="B12" s="136"/>
      <c r="C12" s="95">
        <v>945</v>
      </c>
      <c r="D12" s="95">
        <f t="shared" si="5"/>
        <v>332</v>
      </c>
      <c r="E12" s="95">
        <f t="shared" si="6"/>
        <v>56.14</v>
      </c>
      <c r="F12" s="95">
        <f t="shared" si="0"/>
        <v>1333.14</v>
      </c>
      <c r="H12" s="136"/>
      <c r="I12" s="95">
        <v>735</v>
      </c>
      <c r="J12" s="95">
        <f t="shared" si="7"/>
        <v>332</v>
      </c>
      <c r="K12" s="95">
        <f t="shared" si="8"/>
        <v>86.88</v>
      </c>
      <c r="L12" s="95">
        <f t="shared" si="1"/>
        <v>1153.8800000000001</v>
      </c>
      <c r="N12" s="136"/>
      <c r="O12" s="95">
        <v>548</v>
      </c>
      <c r="P12" s="95">
        <f t="shared" si="9"/>
        <v>351.8</v>
      </c>
      <c r="Q12" s="95">
        <f t="shared" si="10"/>
        <v>43.06</v>
      </c>
      <c r="R12" s="95">
        <f t="shared" si="2"/>
        <v>942.8599999999999</v>
      </c>
      <c r="T12" s="136"/>
      <c r="U12" s="95">
        <v>535</v>
      </c>
      <c r="V12" s="95">
        <f t="shared" si="11"/>
        <v>351.8</v>
      </c>
      <c r="W12" s="95">
        <f t="shared" si="12"/>
        <v>35.58</v>
      </c>
      <c r="X12" s="95">
        <f t="shared" si="3"/>
        <v>922.38</v>
      </c>
      <c r="Z12" s="136"/>
      <c r="AA12" s="95">
        <v>557</v>
      </c>
      <c r="AB12" s="95">
        <f t="shared" si="13"/>
        <v>351.8</v>
      </c>
      <c r="AC12" s="95">
        <f t="shared" si="14"/>
        <v>23.9</v>
      </c>
      <c r="AD12" s="95">
        <f t="shared" si="4"/>
        <v>932.69999999999993</v>
      </c>
    </row>
    <row r="13" spans="1:30">
      <c r="B13" s="99"/>
      <c r="C13" s="95">
        <v>1145</v>
      </c>
      <c r="D13" s="95">
        <f t="shared" si="5"/>
        <v>332</v>
      </c>
      <c r="E13" s="95">
        <f t="shared" si="6"/>
        <v>56.14</v>
      </c>
      <c r="F13" s="95">
        <f t="shared" si="0"/>
        <v>1533.14</v>
      </c>
      <c r="H13" s="99"/>
      <c r="I13" s="95">
        <v>1145</v>
      </c>
      <c r="J13" s="95">
        <f t="shared" si="7"/>
        <v>332</v>
      </c>
      <c r="K13" s="95">
        <f t="shared" si="8"/>
        <v>86.88</v>
      </c>
      <c r="L13" s="95">
        <f t="shared" si="1"/>
        <v>1563.88</v>
      </c>
      <c r="N13" s="99"/>
      <c r="O13" s="95">
        <v>806</v>
      </c>
      <c r="P13" s="95">
        <f t="shared" si="9"/>
        <v>351.8</v>
      </c>
      <c r="Q13" s="95">
        <f t="shared" si="10"/>
        <v>43.06</v>
      </c>
      <c r="R13" s="95">
        <f t="shared" si="2"/>
        <v>1200.8599999999999</v>
      </c>
      <c r="T13" s="99"/>
      <c r="U13" s="95">
        <v>793</v>
      </c>
      <c r="V13" s="95">
        <f t="shared" si="11"/>
        <v>351.8</v>
      </c>
      <c r="W13" s="95">
        <f t="shared" si="12"/>
        <v>35.58</v>
      </c>
      <c r="X13" s="95">
        <f t="shared" si="3"/>
        <v>1180.3799999999999</v>
      </c>
      <c r="Z13" s="99"/>
      <c r="AA13" s="95">
        <v>881</v>
      </c>
      <c r="AB13" s="95">
        <f t="shared" si="13"/>
        <v>351.8</v>
      </c>
      <c r="AC13" s="95">
        <f t="shared" si="14"/>
        <v>23.9</v>
      </c>
      <c r="AD13" s="95">
        <f t="shared" si="4"/>
        <v>1256.7</v>
      </c>
    </row>
    <row r="14" spans="1:30">
      <c r="B14" s="99"/>
      <c r="C14" s="95">
        <v>1345</v>
      </c>
      <c r="D14" s="95">
        <f t="shared" si="5"/>
        <v>332</v>
      </c>
      <c r="E14" s="95">
        <f t="shared" si="6"/>
        <v>56.14</v>
      </c>
      <c r="F14" s="95">
        <f t="shared" si="0"/>
        <v>1733.14</v>
      </c>
      <c r="H14" s="99"/>
      <c r="I14" s="95">
        <v>1256</v>
      </c>
      <c r="J14" s="95">
        <f t="shared" si="7"/>
        <v>332</v>
      </c>
      <c r="K14" s="95">
        <f t="shared" si="8"/>
        <v>86.88</v>
      </c>
      <c r="L14" s="95">
        <f t="shared" si="1"/>
        <v>1674.88</v>
      </c>
      <c r="N14" s="99"/>
      <c r="O14" s="95">
        <v>936</v>
      </c>
      <c r="P14" s="95">
        <f t="shared" si="9"/>
        <v>351.8</v>
      </c>
      <c r="Q14" s="95">
        <f t="shared" si="10"/>
        <v>43.06</v>
      </c>
      <c r="R14" s="95">
        <f t="shared" si="2"/>
        <v>1330.86</v>
      </c>
      <c r="T14" s="99"/>
      <c r="U14" s="95">
        <v>922</v>
      </c>
      <c r="V14" s="95">
        <f t="shared" si="11"/>
        <v>351.8</v>
      </c>
      <c r="W14" s="95">
        <f t="shared" si="12"/>
        <v>35.58</v>
      </c>
      <c r="X14" s="95">
        <f t="shared" si="3"/>
        <v>1309.3799999999999</v>
      </c>
      <c r="Z14" s="99"/>
      <c r="AA14" s="95">
        <v>1036</v>
      </c>
      <c r="AB14" s="95">
        <f t="shared" si="13"/>
        <v>351.8</v>
      </c>
      <c r="AC14" s="95">
        <f t="shared" si="14"/>
        <v>23.9</v>
      </c>
      <c r="AD14" s="95">
        <f t="shared" si="4"/>
        <v>1411.7</v>
      </c>
    </row>
    <row r="15" spans="1:30">
      <c r="B15" s="99"/>
      <c r="C15" s="95">
        <v>1565</v>
      </c>
      <c r="D15" s="95">
        <f t="shared" si="5"/>
        <v>332</v>
      </c>
      <c r="E15" s="95">
        <f t="shared" si="6"/>
        <v>56.14</v>
      </c>
      <c r="F15" s="95">
        <f t="shared" ref="F15" si="15">C15+D15+E15</f>
        <v>1953.14</v>
      </c>
      <c r="H15" s="99"/>
      <c r="I15" s="95">
        <v>1706</v>
      </c>
      <c r="J15" s="95">
        <f t="shared" si="7"/>
        <v>332</v>
      </c>
      <c r="K15" s="95">
        <f t="shared" si="8"/>
        <v>86.88</v>
      </c>
      <c r="L15" s="95">
        <f t="shared" ref="L15" si="16">I15+J15+K15</f>
        <v>2124.88</v>
      </c>
      <c r="N15" s="99"/>
      <c r="O15" s="95">
        <v>1065</v>
      </c>
      <c r="P15" s="95">
        <f t="shared" si="9"/>
        <v>351.8</v>
      </c>
      <c r="Q15" s="95">
        <f t="shared" si="10"/>
        <v>43.06</v>
      </c>
      <c r="R15" s="95">
        <f t="shared" ref="R15" si="17">O15+P15+Q15</f>
        <v>1459.86</v>
      </c>
      <c r="T15" s="99"/>
      <c r="U15" s="95">
        <v>1051</v>
      </c>
      <c r="V15" s="95">
        <f t="shared" si="11"/>
        <v>351.8</v>
      </c>
      <c r="W15" s="95">
        <f t="shared" si="12"/>
        <v>35.58</v>
      </c>
      <c r="X15" s="95">
        <f t="shared" ref="X15" si="18">U15+V15+W15</f>
        <v>1438.3799999999999</v>
      </c>
      <c r="Z15" s="99"/>
      <c r="AA15" s="95">
        <v>1191</v>
      </c>
      <c r="AB15" s="95">
        <f t="shared" si="13"/>
        <v>351.8</v>
      </c>
      <c r="AC15" s="95">
        <f t="shared" si="14"/>
        <v>23.9</v>
      </c>
      <c r="AD15" s="95">
        <f t="shared" ref="AD15" si="19">AA15+AB15+AC15</f>
        <v>1566.7</v>
      </c>
    </row>
    <row r="16" spans="1:30">
      <c r="B16" s="99"/>
      <c r="C16" s="95">
        <v>1855</v>
      </c>
      <c r="D16" s="95">
        <f t="shared" si="5"/>
        <v>332</v>
      </c>
      <c r="E16" s="95">
        <f t="shared" si="6"/>
        <v>56.14</v>
      </c>
      <c r="F16" s="95">
        <f t="shared" ref="F16" si="20">C16+D16+E16</f>
        <v>2243.14</v>
      </c>
      <c r="H16" s="99"/>
      <c r="I16" s="95">
        <v>2116</v>
      </c>
      <c r="J16" s="95">
        <f t="shared" si="7"/>
        <v>332</v>
      </c>
      <c r="K16" s="95">
        <f t="shared" si="8"/>
        <v>86.88</v>
      </c>
      <c r="L16" s="95">
        <f t="shared" ref="L16" si="21">I16+J16+K16</f>
        <v>2534.88</v>
      </c>
      <c r="N16" s="99"/>
      <c r="T16" s="99"/>
      <c r="Z16" s="99"/>
    </row>
    <row r="18" spans="2:30" ht="15" customHeight="1">
      <c r="B18" s="136" t="s">
        <v>215</v>
      </c>
      <c r="C18" s="95" t="s">
        <v>1</v>
      </c>
      <c r="D18" s="95" t="s">
        <v>2</v>
      </c>
      <c r="E18" s="95" t="s">
        <v>3</v>
      </c>
      <c r="F18" s="95" t="s">
        <v>4</v>
      </c>
      <c r="H18" s="136" t="str">
        <f>B18</f>
        <v xml:space="preserve">High :  01Jul - 31Aug / 19Dec - 04Jan                   </v>
      </c>
      <c r="I18" s="95" t="s">
        <v>1</v>
      </c>
      <c r="J18" s="95" t="s">
        <v>2</v>
      </c>
      <c r="K18" s="95" t="s">
        <v>3</v>
      </c>
      <c r="L18" s="95" t="s">
        <v>4</v>
      </c>
      <c r="N18" s="136" t="str">
        <f>H18</f>
        <v xml:space="preserve">High :  01Jul - 31Aug / 19Dec - 04Jan                   </v>
      </c>
      <c r="O18" s="95" t="s">
        <v>1</v>
      </c>
      <c r="P18" s="95" t="s">
        <v>2</v>
      </c>
      <c r="Q18" s="95" t="s">
        <v>3</v>
      </c>
      <c r="R18" s="95" t="s">
        <v>4</v>
      </c>
      <c r="T18" s="136" t="str">
        <f>N18</f>
        <v xml:space="preserve">High :  01Jul - 31Aug / 19Dec - 04Jan                   </v>
      </c>
      <c r="U18" s="95" t="s">
        <v>1</v>
      </c>
      <c r="V18" s="95" t="s">
        <v>2</v>
      </c>
      <c r="W18" s="95" t="s">
        <v>3</v>
      </c>
      <c r="X18" s="95" t="s">
        <v>4</v>
      </c>
      <c r="Z18" s="136" t="str">
        <f>T18</f>
        <v xml:space="preserve">High :  01Jul - 31Aug / 19Dec - 04Jan                   </v>
      </c>
      <c r="AA18" s="95" t="s">
        <v>1</v>
      </c>
      <c r="AB18" s="95" t="s">
        <v>2</v>
      </c>
      <c r="AC18" s="95" t="s">
        <v>3</v>
      </c>
      <c r="AD18" s="95" t="s">
        <v>4</v>
      </c>
    </row>
    <row r="19" spans="2:30">
      <c r="B19" s="136"/>
      <c r="C19" s="95">
        <f>C7+50</f>
        <v>375</v>
      </c>
      <c r="D19" s="95">
        <f t="shared" ref="D19:D28" si="22">$D$7</f>
        <v>332</v>
      </c>
      <c r="E19" s="95">
        <f t="shared" ref="E19:E28" si="23">$E$7</f>
        <v>56.14</v>
      </c>
      <c r="F19" s="95">
        <f t="shared" ref="F19:F24" si="24">C19+D19+E19</f>
        <v>763.14</v>
      </c>
      <c r="H19" s="136"/>
      <c r="I19" s="95">
        <v>296</v>
      </c>
      <c r="J19" s="95">
        <f t="shared" ref="J19:J28" si="25">$J$7</f>
        <v>332</v>
      </c>
      <c r="K19" s="95">
        <f t="shared" ref="K19:K28" si="26">$K$7</f>
        <v>86.88</v>
      </c>
      <c r="L19" s="95">
        <f t="shared" ref="L19" si="27">I19+J19+K19</f>
        <v>714.88</v>
      </c>
      <c r="N19" s="136"/>
      <c r="O19" s="95">
        <v>315</v>
      </c>
      <c r="P19" s="95">
        <f t="shared" ref="P19:P27" si="28">$P$7</f>
        <v>351.8</v>
      </c>
      <c r="Q19" s="95">
        <f t="shared" ref="Q19:Q27" si="29">$Q$7</f>
        <v>43.06</v>
      </c>
      <c r="R19" s="95">
        <f t="shared" ref="R19:R20" si="30">O19+P19+Q19</f>
        <v>709.8599999999999</v>
      </c>
      <c r="T19" s="136"/>
      <c r="U19" s="95">
        <v>378</v>
      </c>
      <c r="V19" s="95">
        <f t="shared" ref="V19:V27" si="31">$P$7</f>
        <v>351.8</v>
      </c>
      <c r="W19" s="95">
        <f>$W$7</f>
        <v>35.58</v>
      </c>
      <c r="X19" s="95">
        <f t="shared" ref="X19:X26" si="32">U19+V19+W19</f>
        <v>765.38</v>
      </c>
      <c r="Z19" s="136"/>
      <c r="AA19" s="95">
        <v>274</v>
      </c>
      <c r="AB19" s="95">
        <f t="shared" ref="AB19:AB27" si="33">$P$7</f>
        <v>351.8</v>
      </c>
      <c r="AC19" s="95">
        <f t="shared" ref="AC19:AC27" si="34">$AC$7</f>
        <v>23.9</v>
      </c>
      <c r="AD19" s="95">
        <f t="shared" ref="AD19:AD26" si="35">AA19+AB19+AC19</f>
        <v>649.69999999999993</v>
      </c>
    </row>
    <row r="20" spans="2:30">
      <c r="B20" s="136"/>
      <c r="C20" s="95">
        <f t="shared" ref="C20" si="36">C8+50</f>
        <v>455</v>
      </c>
      <c r="D20" s="95">
        <f t="shared" si="22"/>
        <v>332</v>
      </c>
      <c r="E20" s="95">
        <f t="shared" si="23"/>
        <v>56.14</v>
      </c>
      <c r="F20" s="95">
        <f t="shared" si="24"/>
        <v>843.14</v>
      </c>
      <c r="H20" s="136"/>
      <c r="I20" s="95">
        <v>346</v>
      </c>
      <c r="J20" s="95">
        <f t="shared" si="25"/>
        <v>332</v>
      </c>
      <c r="K20" s="95">
        <f t="shared" si="26"/>
        <v>86.88</v>
      </c>
      <c r="L20" s="95">
        <f t="shared" ref="L20:L24" si="37">I20+J20+K20</f>
        <v>764.88</v>
      </c>
      <c r="N20" s="136"/>
      <c r="O20" s="95">
        <v>367</v>
      </c>
      <c r="P20" s="95">
        <f t="shared" si="28"/>
        <v>351.8</v>
      </c>
      <c r="Q20" s="95">
        <f t="shared" si="29"/>
        <v>43.06</v>
      </c>
      <c r="R20" s="95">
        <f t="shared" si="30"/>
        <v>761.8599999999999</v>
      </c>
      <c r="T20" s="136"/>
      <c r="U20" s="95">
        <v>433</v>
      </c>
      <c r="V20" s="95">
        <f t="shared" si="31"/>
        <v>351.8</v>
      </c>
      <c r="W20" s="95">
        <f t="shared" ref="W20:W27" si="38">$W$7</f>
        <v>35.58</v>
      </c>
      <c r="X20" s="95">
        <f t="shared" si="32"/>
        <v>820.38</v>
      </c>
      <c r="Z20" s="136"/>
      <c r="AA20" s="95">
        <v>335</v>
      </c>
      <c r="AB20" s="95">
        <f t="shared" si="33"/>
        <v>351.8</v>
      </c>
      <c r="AC20" s="95">
        <f t="shared" si="34"/>
        <v>23.9</v>
      </c>
      <c r="AD20" s="95">
        <f t="shared" si="35"/>
        <v>710.69999999999993</v>
      </c>
    </row>
    <row r="21" spans="2:30">
      <c r="B21" s="136"/>
      <c r="C21" s="95">
        <f>C9+100</f>
        <v>585</v>
      </c>
      <c r="D21" s="95">
        <f t="shared" si="22"/>
        <v>332</v>
      </c>
      <c r="E21" s="95">
        <f t="shared" si="23"/>
        <v>56.14</v>
      </c>
      <c r="F21" s="95">
        <f t="shared" si="24"/>
        <v>973.14</v>
      </c>
      <c r="H21" s="136"/>
      <c r="I21" s="95">
        <v>485</v>
      </c>
      <c r="J21" s="95">
        <f t="shared" si="25"/>
        <v>332</v>
      </c>
      <c r="K21" s="95">
        <f t="shared" si="26"/>
        <v>86.88</v>
      </c>
      <c r="L21" s="95">
        <f t="shared" si="37"/>
        <v>903.88</v>
      </c>
      <c r="N21" s="136"/>
      <c r="O21" s="95">
        <v>422</v>
      </c>
      <c r="P21" s="95">
        <f t="shared" si="28"/>
        <v>351.8</v>
      </c>
      <c r="Q21" s="95">
        <f t="shared" si="29"/>
        <v>43.06</v>
      </c>
      <c r="R21" s="95">
        <f t="shared" ref="R21:R25" si="39">O21+P21+Q21</f>
        <v>816.8599999999999</v>
      </c>
      <c r="T21" s="136"/>
      <c r="U21" s="95">
        <v>489</v>
      </c>
      <c r="V21" s="95">
        <f t="shared" si="31"/>
        <v>351.8</v>
      </c>
      <c r="W21" s="95">
        <f t="shared" si="38"/>
        <v>35.58</v>
      </c>
      <c r="X21" s="95">
        <f t="shared" si="32"/>
        <v>876.38</v>
      </c>
      <c r="Z21" s="136"/>
      <c r="AA21" s="95">
        <v>409</v>
      </c>
      <c r="AB21" s="95">
        <f t="shared" si="33"/>
        <v>351.8</v>
      </c>
      <c r="AC21" s="95">
        <f t="shared" si="34"/>
        <v>23.9</v>
      </c>
      <c r="AD21" s="95">
        <f t="shared" si="35"/>
        <v>784.69999999999993</v>
      </c>
    </row>
    <row r="22" spans="2:30">
      <c r="B22" s="136"/>
      <c r="C22" s="95">
        <f t="shared" ref="C22:C26" si="40">C10+100</f>
        <v>685</v>
      </c>
      <c r="D22" s="95">
        <f t="shared" si="22"/>
        <v>332</v>
      </c>
      <c r="E22" s="95">
        <f t="shared" si="23"/>
        <v>56.14</v>
      </c>
      <c r="F22" s="95">
        <f t="shared" si="24"/>
        <v>1073.1400000000001</v>
      </c>
      <c r="H22" s="136"/>
      <c r="I22" s="95">
        <v>585</v>
      </c>
      <c r="J22" s="95">
        <f t="shared" si="25"/>
        <v>332</v>
      </c>
      <c r="K22" s="95">
        <f t="shared" si="26"/>
        <v>86.88</v>
      </c>
      <c r="L22" s="95">
        <f t="shared" si="37"/>
        <v>1003.88</v>
      </c>
      <c r="N22" s="136"/>
      <c r="O22" s="95">
        <v>485</v>
      </c>
      <c r="P22" s="95">
        <f t="shared" si="28"/>
        <v>351.8</v>
      </c>
      <c r="Q22" s="95">
        <f t="shared" si="29"/>
        <v>43.06</v>
      </c>
      <c r="R22" s="95">
        <f t="shared" si="39"/>
        <v>879.8599999999999</v>
      </c>
      <c r="T22" s="136"/>
      <c r="U22" s="95">
        <v>544</v>
      </c>
      <c r="V22" s="95">
        <f t="shared" si="31"/>
        <v>351.8</v>
      </c>
      <c r="W22" s="95">
        <f t="shared" si="38"/>
        <v>35.58</v>
      </c>
      <c r="X22" s="95">
        <f t="shared" si="32"/>
        <v>931.38</v>
      </c>
      <c r="Z22" s="136"/>
      <c r="AA22" s="95">
        <v>513</v>
      </c>
      <c r="AB22" s="95">
        <f t="shared" si="33"/>
        <v>351.8</v>
      </c>
      <c r="AC22" s="95">
        <f t="shared" si="34"/>
        <v>23.9</v>
      </c>
      <c r="AD22" s="95">
        <f t="shared" si="35"/>
        <v>888.69999999999993</v>
      </c>
    </row>
    <row r="23" spans="2:30">
      <c r="B23" s="136"/>
      <c r="C23" s="95">
        <f t="shared" si="40"/>
        <v>835</v>
      </c>
      <c r="D23" s="95">
        <f t="shared" si="22"/>
        <v>332</v>
      </c>
      <c r="E23" s="95">
        <f t="shared" si="23"/>
        <v>56.14</v>
      </c>
      <c r="F23" s="95">
        <f t="shared" si="24"/>
        <v>1223.1400000000001</v>
      </c>
      <c r="H23" s="136"/>
      <c r="I23" s="95">
        <v>685</v>
      </c>
      <c r="J23" s="95">
        <f t="shared" si="25"/>
        <v>332</v>
      </c>
      <c r="K23" s="95">
        <f t="shared" si="26"/>
        <v>86.88</v>
      </c>
      <c r="L23" s="95">
        <f t="shared" si="37"/>
        <v>1103.8800000000001</v>
      </c>
      <c r="N23" s="136"/>
      <c r="O23" s="95">
        <v>559</v>
      </c>
      <c r="P23" s="95">
        <f t="shared" si="28"/>
        <v>351.8</v>
      </c>
      <c r="Q23" s="95">
        <f t="shared" si="29"/>
        <v>43.06</v>
      </c>
      <c r="R23" s="95">
        <f t="shared" si="39"/>
        <v>953.8599999999999</v>
      </c>
      <c r="T23" s="136"/>
      <c r="U23" s="95">
        <v>629</v>
      </c>
      <c r="V23" s="95">
        <f t="shared" si="31"/>
        <v>351.8</v>
      </c>
      <c r="W23" s="95">
        <f t="shared" si="38"/>
        <v>35.58</v>
      </c>
      <c r="X23" s="95">
        <f t="shared" si="32"/>
        <v>1016.38</v>
      </c>
      <c r="Z23" s="136"/>
      <c r="AA23" s="95">
        <v>587</v>
      </c>
      <c r="AB23" s="95">
        <f t="shared" si="33"/>
        <v>351.8</v>
      </c>
      <c r="AC23" s="95">
        <f t="shared" si="34"/>
        <v>23.9</v>
      </c>
      <c r="AD23" s="95">
        <f t="shared" si="35"/>
        <v>962.69999999999993</v>
      </c>
    </row>
    <row r="24" spans="2:30">
      <c r="B24" s="136"/>
      <c r="C24" s="95">
        <f t="shared" si="40"/>
        <v>1045</v>
      </c>
      <c r="D24" s="95">
        <f t="shared" si="22"/>
        <v>332</v>
      </c>
      <c r="E24" s="95">
        <f t="shared" si="23"/>
        <v>56.14</v>
      </c>
      <c r="F24" s="95">
        <f t="shared" si="24"/>
        <v>1433.14</v>
      </c>
      <c r="H24" s="136"/>
      <c r="I24" s="95">
        <v>835</v>
      </c>
      <c r="J24" s="95">
        <f t="shared" si="25"/>
        <v>332</v>
      </c>
      <c r="K24" s="95">
        <f t="shared" si="26"/>
        <v>86.88</v>
      </c>
      <c r="L24" s="95">
        <f t="shared" si="37"/>
        <v>1253.8800000000001</v>
      </c>
      <c r="N24" s="136"/>
      <c r="O24" s="95">
        <v>651</v>
      </c>
      <c r="P24" s="95">
        <f t="shared" si="28"/>
        <v>351.8</v>
      </c>
      <c r="Q24" s="95">
        <f t="shared" si="29"/>
        <v>43.06</v>
      </c>
      <c r="R24" s="95">
        <f t="shared" si="39"/>
        <v>1045.8599999999999</v>
      </c>
      <c r="T24" s="136"/>
      <c r="U24" s="95">
        <v>714</v>
      </c>
      <c r="V24" s="95">
        <f t="shared" si="31"/>
        <v>351.8</v>
      </c>
      <c r="W24" s="95">
        <f t="shared" si="38"/>
        <v>35.58</v>
      </c>
      <c r="X24" s="95">
        <f t="shared" si="32"/>
        <v>1101.3799999999999</v>
      </c>
      <c r="Z24" s="136"/>
      <c r="AA24" s="95">
        <v>661</v>
      </c>
      <c r="AB24" s="95">
        <f t="shared" si="33"/>
        <v>351.8</v>
      </c>
      <c r="AC24" s="95">
        <f t="shared" si="34"/>
        <v>23.9</v>
      </c>
      <c r="AD24" s="95">
        <f t="shared" si="35"/>
        <v>1036.7</v>
      </c>
    </row>
    <row r="25" spans="2:30">
      <c r="B25" s="99"/>
      <c r="C25" s="95">
        <f t="shared" si="40"/>
        <v>1245</v>
      </c>
      <c r="D25" s="95">
        <f t="shared" si="22"/>
        <v>332</v>
      </c>
      <c r="E25" s="95">
        <f t="shared" si="23"/>
        <v>56.14</v>
      </c>
      <c r="F25" s="95">
        <f t="shared" ref="F25" si="41">C25+D25+E25</f>
        <v>1633.14</v>
      </c>
      <c r="H25" s="99"/>
      <c r="I25" s="95">
        <v>1245</v>
      </c>
      <c r="J25" s="95">
        <f t="shared" si="25"/>
        <v>332</v>
      </c>
      <c r="K25" s="95">
        <f t="shared" si="26"/>
        <v>86.88</v>
      </c>
      <c r="L25" s="95">
        <f t="shared" ref="L25" si="42">I25+J25+K25</f>
        <v>1663.88</v>
      </c>
      <c r="N25" s="99"/>
      <c r="O25" s="95">
        <v>806</v>
      </c>
      <c r="P25" s="95">
        <f t="shared" si="28"/>
        <v>351.8</v>
      </c>
      <c r="Q25" s="95">
        <f t="shared" si="29"/>
        <v>43.06</v>
      </c>
      <c r="R25" s="95">
        <f t="shared" si="39"/>
        <v>1200.8599999999999</v>
      </c>
      <c r="T25" s="99"/>
      <c r="U25" s="95">
        <v>869</v>
      </c>
      <c r="V25" s="95">
        <f t="shared" si="31"/>
        <v>351.8</v>
      </c>
      <c r="W25" s="95">
        <f t="shared" si="38"/>
        <v>35.58</v>
      </c>
      <c r="X25" s="95">
        <f t="shared" si="32"/>
        <v>1256.3799999999999</v>
      </c>
      <c r="Z25" s="99"/>
      <c r="AA25" s="95">
        <v>881</v>
      </c>
      <c r="AB25" s="95">
        <f t="shared" si="33"/>
        <v>351.8</v>
      </c>
      <c r="AC25" s="95">
        <f t="shared" si="34"/>
        <v>23.9</v>
      </c>
      <c r="AD25" s="95">
        <f t="shared" si="35"/>
        <v>1256.7</v>
      </c>
    </row>
    <row r="26" spans="2:30">
      <c r="B26" s="99"/>
      <c r="C26" s="95">
        <f t="shared" si="40"/>
        <v>1445</v>
      </c>
      <c r="D26" s="95">
        <f t="shared" si="22"/>
        <v>332</v>
      </c>
      <c r="E26" s="95">
        <f t="shared" si="23"/>
        <v>56.14</v>
      </c>
      <c r="F26" s="95">
        <f t="shared" ref="F26" si="43">C26+D26+E26</f>
        <v>1833.14</v>
      </c>
      <c r="H26" s="99"/>
      <c r="I26" s="95">
        <v>1345</v>
      </c>
      <c r="J26" s="95">
        <f t="shared" si="25"/>
        <v>332</v>
      </c>
      <c r="K26" s="95">
        <f t="shared" si="26"/>
        <v>86.88</v>
      </c>
      <c r="L26" s="95">
        <f t="shared" ref="L26" si="44">I26+J26+K26</f>
        <v>1763.88</v>
      </c>
      <c r="N26" s="99"/>
      <c r="O26" s="95">
        <v>936</v>
      </c>
      <c r="P26" s="95">
        <f t="shared" si="28"/>
        <v>351.8</v>
      </c>
      <c r="Q26" s="95">
        <f t="shared" si="29"/>
        <v>43.06</v>
      </c>
      <c r="R26" s="95">
        <f t="shared" ref="R26" si="45">O26+P26+Q26</f>
        <v>1330.86</v>
      </c>
      <c r="T26" s="99"/>
      <c r="U26" s="95">
        <v>999</v>
      </c>
      <c r="V26" s="95">
        <f t="shared" si="31"/>
        <v>351.8</v>
      </c>
      <c r="W26" s="95">
        <f t="shared" si="38"/>
        <v>35.58</v>
      </c>
      <c r="X26" s="95">
        <f t="shared" si="32"/>
        <v>1386.3799999999999</v>
      </c>
      <c r="Z26" s="99"/>
      <c r="AA26" s="95">
        <v>1036</v>
      </c>
      <c r="AB26" s="95">
        <f t="shared" si="33"/>
        <v>351.8</v>
      </c>
      <c r="AC26" s="95">
        <f t="shared" si="34"/>
        <v>23.9</v>
      </c>
      <c r="AD26" s="95">
        <f t="shared" si="35"/>
        <v>1411.7</v>
      </c>
    </row>
    <row r="27" spans="2:30">
      <c r="B27" s="99"/>
      <c r="C27" s="95">
        <v>1565</v>
      </c>
      <c r="D27" s="95">
        <f t="shared" si="22"/>
        <v>332</v>
      </c>
      <c r="E27" s="95">
        <f t="shared" si="23"/>
        <v>56.14</v>
      </c>
      <c r="F27" s="95">
        <f t="shared" ref="F27" si="46">C27+D27+E27</f>
        <v>1953.14</v>
      </c>
      <c r="H27" s="99"/>
      <c r="I27" s="95">
        <v>1706</v>
      </c>
      <c r="J27" s="95">
        <f t="shared" si="25"/>
        <v>332</v>
      </c>
      <c r="K27" s="95">
        <f t="shared" si="26"/>
        <v>86.88</v>
      </c>
      <c r="L27" s="95">
        <f t="shared" ref="L27" si="47">I27+J27+K27</f>
        <v>2124.88</v>
      </c>
      <c r="N27" s="99"/>
      <c r="O27" s="95">
        <v>1065</v>
      </c>
      <c r="P27" s="95">
        <f t="shared" si="28"/>
        <v>351.8</v>
      </c>
      <c r="Q27" s="95">
        <f t="shared" si="29"/>
        <v>43.06</v>
      </c>
      <c r="R27" s="95">
        <f t="shared" ref="R27" si="48">O27+P27+Q27</f>
        <v>1459.86</v>
      </c>
      <c r="T27" s="99"/>
      <c r="U27" s="95">
        <v>1128</v>
      </c>
      <c r="V27" s="95">
        <f t="shared" si="31"/>
        <v>351.8</v>
      </c>
      <c r="W27" s="95">
        <f t="shared" si="38"/>
        <v>35.58</v>
      </c>
      <c r="X27" s="95">
        <f t="shared" ref="X27" si="49">U27+V27+W27</f>
        <v>1515.3799999999999</v>
      </c>
      <c r="Z27" s="99"/>
      <c r="AA27" s="95">
        <v>1191</v>
      </c>
      <c r="AB27" s="95">
        <f t="shared" si="33"/>
        <v>351.8</v>
      </c>
      <c r="AC27" s="95">
        <f t="shared" si="34"/>
        <v>23.9</v>
      </c>
      <c r="AD27" s="95">
        <f t="shared" ref="AD27" si="50">AA27+AB27+AC27</f>
        <v>1566.7</v>
      </c>
    </row>
    <row r="28" spans="2:30">
      <c r="C28" s="95">
        <v>1855</v>
      </c>
      <c r="D28" s="95">
        <f t="shared" si="22"/>
        <v>332</v>
      </c>
      <c r="E28" s="95">
        <f t="shared" si="23"/>
        <v>56.14</v>
      </c>
      <c r="F28" s="95">
        <f t="shared" ref="F28" si="51">C28+D28+E28</f>
        <v>2243.14</v>
      </c>
      <c r="I28" s="95">
        <v>2116</v>
      </c>
      <c r="J28" s="95">
        <f t="shared" si="25"/>
        <v>332</v>
      </c>
      <c r="K28" s="95">
        <f t="shared" si="26"/>
        <v>86.88</v>
      </c>
      <c r="L28" s="95">
        <f t="shared" ref="L28" si="52">I28+J28+K28</f>
        <v>2534.88</v>
      </c>
    </row>
    <row r="30" spans="2:30">
      <c r="B30" s="137" t="s">
        <v>5</v>
      </c>
      <c r="C30" s="95" t="s">
        <v>1</v>
      </c>
      <c r="D30" s="95" t="s">
        <v>2</v>
      </c>
      <c r="E30" s="95" t="s">
        <v>3</v>
      </c>
      <c r="F30" s="95" t="s">
        <v>4</v>
      </c>
      <c r="H30" s="137" t="str">
        <f>B30</f>
        <v>No Season</v>
      </c>
      <c r="I30" s="95" t="s">
        <v>1</v>
      </c>
      <c r="J30" s="95" t="s">
        <v>2</v>
      </c>
      <c r="K30" s="95" t="s">
        <v>3</v>
      </c>
      <c r="L30" s="95" t="s">
        <v>4</v>
      </c>
      <c r="N30" s="137" t="str">
        <f>H30</f>
        <v>No Season</v>
      </c>
      <c r="O30" s="95" t="s">
        <v>1</v>
      </c>
      <c r="P30" s="95" t="s">
        <v>2</v>
      </c>
      <c r="Q30" s="95" t="s">
        <v>3</v>
      </c>
      <c r="R30" s="95" t="s">
        <v>4</v>
      </c>
      <c r="T30" s="137" t="str">
        <f>N30</f>
        <v>No Season</v>
      </c>
      <c r="U30" s="95" t="s">
        <v>1</v>
      </c>
      <c r="V30" s="95" t="s">
        <v>2</v>
      </c>
      <c r="W30" s="95" t="s">
        <v>3</v>
      </c>
      <c r="X30" s="95" t="s">
        <v>4</v>
      </c>
      <c r="Z30" s="137" t="str">
        <f>T30</f>
        <v>No Season</v>
      </c>
      <c r="AA30" s="95" t="s">
        <v>1</v>
      </c>
      <c r="AB30" s="95" t="s">
        <v>2</v>
      </c>
      <c r="AC30" s="95" t="s">
        <v>3</v>
      </c>
      <c r="AD30" s="95" t="s">
        <v>4</v>
      </c>
    </row>
    <row r="31" spans="2:30">
      <c r="B31" s="137"/>
      <c r="D31" s="95">
        <f t="shared" ref="D31" si="53">$D$7</f>
        <v>332</v>
      </c>
      <c r="E31" s="95">
        <f t="shared" ref="E31" si="54">$E$7</f>
        <v>56.14</v>
      </c>
      <c r="F31" s="95">
        <f t="shared" ref="F31" si="55">C31+D31+E31</f>
        <v>388.14</v>
      </c>
      <c r="H31" s="137"/>
      <c r="J31" s="95">
        <f t="shared" ref="J31" si="56">$J$7</f>
        <v>332</v>
      </c>
      <c r="K31" s="95">
        <f t="shared" ref="K31" si="57">$K$7</f>
        <v>86.88</v>
      </c>
      <c r="L31" s="95">
        <f t="shared" ref="L31" si="58">I31+J31+K31</f>
        <v>418.88</v>
      </c>
      <c r="N31" s="137"/>
      <c r="P31" s="95">
        <f t="shared" ref="P31" si="59">$P$7</f>
        <v>351.8</v>
      </c>
      <c r="Q31" s="95">
        <f t="shared" ref="Q31" si="60">$Q$7</f>
        <v>43.06</v>
      </c>
      <c r="R31" s="95">
        <f t="shared" ref="R31" si="61">O31+P31+Q31</f>
        <v>394.86</v>
      </c>
      <c r="T31" s="137"/>
      <c r="V31" s="95">
        <f t="shared" ref="V31" si="62">$P$7</f>
        <v>351.8</v>
      </c>
      <c r="W31" s="95">
        <f t="shared" ref="W31" si="63">$W$7</f>
        <v>35.58</v>
      </c>
      <c r="X31" s="95">
        <f t="shared" ref="X31" si="64">U31+V31+W31</f>
        <v>387.38</v>
      </c>
      <c r="Z31" s="137"/>
      <c r="AB31" s="95">
        <f t="shared" ref="AB31:AB33" si="65">$P$7</f>
        <v>351.8</v>
      </c>
      <c r="AC31" s="95">
        <f t="shared" ref="AC31:AC33" si="66">$AC$7</f>
        <v>23.9</v>
      </c>
      <c r="AD31" s="95">
        <f t="shared" ref="AD31:AD33" si="67">AA31+AB31+AC31</f>
        <v>375.7</v>
      </c>
    </row>
    <row r="32" spans="2:30">
      <c r="B32" s="137"/>
      <c r="H32" s="137"/>
      <c r="N32" s="137"/>
      <c r="T32" s="137"/>
      <c r="Z32" s="137"/>
      <c r="AB32" s="95">
        <f t="shared" si="65"/>
        <v>351.8</v>
      </c>
      <c r="AC32" s="95">
        <f t="shared" si="66"/>
        <v>23.9</v>
      </c>
      <c r="AD32" s="95">
        <f t="shared" si="67"/>
        <v>375.7</v>
      </c>
    </row>
    <row r="33" spans="1:30">
      <c r="B33" s="137"/>
      <c r="H33" s="137"/>
      <c r="N33" s="137"/>
      <c r="T33" s="137"/>
      <c r="Z33" s="137"/>
      <c r="AB33" s="95">
        <f t="shared" si="65"/>
        <v>351.8</v>
      </c>
      <c r="AC33" s="95">
        <f t="shared" si="66"/>
        <v>23.9</v>
      </c>
      <c r="AD33" s="95">
        <f t="shared" si="67"/>
        <v>375.7</v>
      </c>
    </row>
    <row r="35" spans="1:30">
      <c r="A35" s="97" t="s">
        <v>6</v>
      </c>
      <c r="C35" s="95" t="s">
        <v>1</v>
      </c>
      <c r="D35" s="95" t="s">
        <v>2</v>
      </c>
      <c r="E35" s="95" t="s">
        <v>3</v>
      </c>
      <c r="F35" s="95" t="s">
        <v>4</v>
      </c>
      <c r="I35" s="95" t="s">
        <v>1</v>
      </c>
      <c r="J35" s="95" t="s">
        <v>2</v>
      </c>
      <c r="K35" s="95" t="s">
        <v>3</v>
      </c>
      <c r="L35" s="95" t="s">
        <v>4</v>
      </c>
      <c r="O35" s="95" t="s">
        <v>1</v>
      </c>
      <c r="P35" s="95" t="s">
        <v>2</v>
      </c>
      <c r="Q35" s="95" t="s">
        <v>3</v>
      </c>
      <c r="R35" s="95" t="s">
        <v>4</v>
      </c>
      <c r="U35" s="95" t="s">
        <v>1</v>
      </c>
      <c r="V35" s="95" t="s">
        <v>2</v>
      </c>
      <c r="W35" s="95" t="s">
        <v>3</v>
      </c>
      <c r="X35" s="95" t="s">
        <v>4</v>
      </c>
      <c r="AA35" s="95" t="s">
        <v>1</v>
      </c>
      <c r="AB35" s="95" t="s">
        <v>2</v>
      </c>
      <c r="AC35" s="95" t="s">
        <v>3</v>
      </c>
      <c r="AD35" s="95" t="s">
        <v>4</v>
      </c>
    </row>
    <row r="36" spans="1:30">
      <c r="B36" s="137" t="s">
        <v>5</v>
      </c>
      <c r="C36" s="95">
        <v>2076</v>
      </c>
      <c r="D36" s="95">
        <v>402</v>
      </c>
      <c r="E36" s="95">
        <f t="shared" ref="E36:E39" si="68">$E$7</f>
        <v>56.14</v>
      </c>
      <c r="F36" s="95">
        <f>C36+D36+E36</f>
        <v>2534.14</v>
      </c>
      <c r="H36" s="137" t="str">
        <f>B36</f>
        <v>No Season</v>
      </c>
      <c r="I36" s="95">
        <v>1946</v>
      </c>
      <c r="J36" s="95">
        <v>402</v>
      </c>
      <c r="K36" s="95">
        <v>92.66</v>
      </c>
      <c r="L36" s="95">
        <f t="shared" ref="L36:L38" si="69">I36+J36+K36</f>
        <v>2440.66</v>
      </c>
      <c r="N36" s="137" t="str">
        <f>H36</f>
        <v>No Season</v>
      </c>
      <c r="O36" s="95">
        <v>2465</v>
      </c>
      <c r="P36" s="95">
        <v>402</v>
      </c>
      <c r="Q36" s="95">
        <f t="shared" ref="Q36:Q39" si="70">$Q$7</f>
        <v>43.06</v>
      </c>
      <c r="R36" s="95">
        <f t="shared" ref="R36:R38" si="71">O36+P36+Q36</f>
        <v>2910.06</v>
      </c>
      <c r="T36" s="137" t="str">
        <f>N36</f>
        <v>No Season</v>
      </c>
      <c r="U36" s="95">
        <v>2465</v>
      </c>
      <c r="V36" s="95">
        <v>402</v>
      </c>
      <c r="W36" s="95">
        <f t="shared" ref="W36:W39" si="72">$W$7</f>
        <v>35.58</v>
      </c>
      <c r="X36" s="95">
        <f t="shared" ref="X36:X39" si="73">U36+V36+W36</f>
        <v>2902.58</v>
      </c>
      <c r="Z36" s="137" t="str">
        <f>T36</f>
        <v>No Season</v>
      </c>
      <c r="AA36" s="95">
        <v>2062</v>
      </c>
      <c r="AB36" s="95">
        <v>402</v>
      </c>
      <c r="AC36" s="95">
        <f t="shared" ref="AC36:AC40" si="74">$AC$7</f>
        <v>23.9</v>
      </c>
      <c r="AD36" s="95">
        <f t="shared" ref="AD36:AD39" si="75">AA36+AB36+AC36</f>
        <v>2487.9</v>
      </c>
    </row>
    <row r="37" spans="1:30">
      <c r="B37" s="137"/>
      <c r="C37" s="95">
        <v>2406</v>
      </c>
      <c r="D37" s="95">
        <f>$D$36</f>
        <v>402</v>
      </c>
      <c r="E37" s="95">
        <f t="shared" si="68"/>
        <v>56.14</v>
      </c>
      <c r="F37" s="95">
        <f t="shared" ref="F37:F39" si="76">C37+D37+E37</f>
        <v>2864.14</v>
      </c>
      <c r="H37" s="137"/>
      <c r="I37" s="95">
        <v>2406</v>
      </c>
      <c r="J37" s="95">
        <f t="shared" ref="J37:J39" si="77">$J$36</f>
        <v>402</v>
      </c>
      <c r="K37" s="95">
        <f t="shared" ref="K37:K39" si="78">$K$36</f>
        <v>92.66</v>
      </c>
      <c r="L37" s="95">
        <f t="shared" si="69"/>
        <v>2900.66</v>
      </c>
      <c r="N37" s="137"/>
      <c r="O37" s="95">
        <v>3167</v>
      </c>
      <c r="P37" s="95">
        <f>$P$36</f>
        <v>402</v>
      </c>
      <c r="Q37" s="95">
        <f t="shared" si="70"/>
        <v>43.06</v>
      </c>
      <c r="R37" s="95">
        <f t="shared" si="71"/>
        <v>3612.06</v>
      </c>
      <c r="T37" s="137"/>
      <c r="U37" s="95">
        <v>3167</v>
      </c>
      <c r="V37" s="95">
        <f>$P$36</f>
        <v>402</v>
      </c>
      <c r="W37" s="95">
        <f t="shared" si="72"/>
        <v>35.58</v>
      </c>
      <c r="X37" s="95">
        <f t="shared" si="73"/>
        <v>3604.58</v>
      </c>
      <c r="Z37" s="137"/>
      <c r="AA37" s="95">
        <v>2802</v>
      </c>
      <c r="AB37" s="95">
        <f>$P$36</f>
        <v>402</v>
      </c>
      <c r="AC37" s="95">
        <f t="shared" si="74"/>
        <v>23.9</v>
      </c>
      <c r="AD37" s="95">
        <f t="shared" si="75"/>
        <v>3227.9</v>
      </c>
    </row>
    <row r="38" spans="1:30">
      <c r="B38" s="137"/>
      <c r="C38" s="95">
        <v>3706</v>
      </c>
      <c r="D38" s="95">
        <f t="shared" ref="D38:D39" si="79">$D$36</f>
        <v>402</v>
      </c>
      <c r="E38" s="95">
        <f t="shared" si="68"/>
        <v>56.14</v>
      </c>
      <c r="F38" s="95">
        <f t="shared" si="76"/>
        <v>4164.1400000000003</v>
      </c>
      <c r="H38" s="137"/>
      <c r="I38" s="95">
        <v>3706</v>
      </c>
      <c r="J38" s="95">
        <f t="shared" si="77"/>
        <v>402</v>
      </c>
      <c r="K38" s="95">
        <f t="shared" si="78"/>
        <v>92.66</v>
      </c>
      <c r="L38" s="95">
        <f t="shared" si="69"/>
        <v>4200.66</v>
      </c>
      <c r="N38" s="137"/>
      <c r="O38" s="95">
        <v>3685</v>
      </c>
      <c r="P38" s="95">
        <f t="shared" ref="P38:P39" si="80">$P$36</f>
        <v>402</v>
      </c>
      <c r="Q38" s="95">
        <f t="shared" si="70"/>
        <v>43.06</v>
      </c>
      <c r="R38" s="95">
        <f t="shared" si="71"/>
        <v>4130.0600000000004</v>
      </c>
      <c r="T38" s="137"/>
      <c r="U38" s="95">
        <v>3907</v>
      </c>
      <c r="V38" s="95">
        <f t="shared" ref="V38:V39" si="81">$P$36</f>
        <v>402</v>
      </c>
      <c r="W38" s="95">
        <f t="shared" si="72"/>
        <v>35.58</v>
      </c>
      <c r="X38" s="95">
        <f t="shared" si="73"/>
        <v>4344.58</v>
      </c>
      <c r="Z38" s="137"/>
      <c r="AA38" s="95">
        <v>3172</v>
      </c>
      <c r="AB38" s="95">
        <f t="shared" ref="AB38:AB40" si="82">$P$36</f>
        <v>402</v>
      </c>
      <c r="AC38" s="95">
        <f t="shared" si="74"/>
        <v>23.9</v>
      </c>
      <c r="AD38" s="95">
        <f t="shared" si="75"/>
        <v>3597.9</v>
      </c>
    </row>
    <row r="39" spans="1:30">
      <c r="B39" s="137"/>
      <c r="C39" s="95">
        <v>5606</v>
      </c>
      <c r="D39" s="95">
        <f t="shared" si="79"/>
        <v>402</v>
      </c>
      <c r="E39" s="95">
        <f t="shared" si="68"/>
        <v>56.14</v>
      </c>
      <c r="F39" s="95">
        <f t="shared" si="76"/>
        <v>6064.14</v>
      </c>
      <c r="H39" s="137"/>
      <c r="I39" s="95">
        <v>5606</v>
      </c>
      <c r="J39" s="95">
        <f t="shared" si="77"/>
        <v>402</v>
      </c>
      <c r="K39" s="95">
        <f t="shared" si="78"/>
        <v>92.66</v>
      </c>
      <c r="L39" s="95">
        <f t="shared" ref="L39" si="83">I39+J39+K39</f>
        <v>6100.66</v>
      </c>
      <c r="N39" s="137"/>
      <c r="O39" s="95">
        <v>7118</v>
      </c>
      <c r="P39" s="95">
        <f t="shared" si="80"/>
        <v>402</v>
      </c>
      <c r="Q39" s="95">
        <f t="shared" si="70"/>
        <v>43.06</v>
      </c>
      <c r="R39" s="95">
        <f t="shared" ref="R39" si="84">O39+P39+Q39</f>
        <v>7563.06</v>
      </c>
      <c r="T39" s="137"/>
      <c r="U39" s="95">
        <v>7114</v>
      </c>
      <c r="V39" s="95">
        <f t="shared" si="81"/>
        <v>402</v>
      </c>
      <c r="W39" s="95">
        <f t="shared" si="72"/>
        <v>35.58</v>
      </c>
      <c r="X39" s="95">
        <f t="shared" si="73"/>
        <v>7551.58</v>
      </c>
      <c r="Z39" s="137"/>
      <c r="AA39" s="95">
        <v>3615</v>
      </c>
      <c r="AB39" s="95">
        <f t="shared" si="82"/>
        <v>402</v>
      </c>
      <c r="AC39" s="95">
        <f t="shared" si="74"/>
        <v>23.9</v>
      </c>
      <c r="AD39" s="95">
        <f t="shared" si="75"/>
        <v>4040.9</v>
      </c>
    </row>
    <row r="40" spans="1:30">
      <c r="B40" s="137"/>
      <c r="H40" s="137"/>
      <c r="N40" s="137"/>
      <c r="T40" s="137"/>
      <c r="Z40" s="137"/>
      <c r="AA40" s="95">
        <v>6750</v>
      </c>
      <c r="AB40" s="95">
        <f t="shared" si="82"/>
        <v>402</v>
      </c>
      <c r="AC40" s="95">
        <f t="shared" si="74"/>
        <v>23.9</v>
      </c>
      <c r="AD40" s="95">
        <f t="shared" ref="AD40" si="85">AA40+AB40+AC40</f>
        <v>7175.9</v>
      </c>
    </row>
    <row r="41" spans="1:30">
      <c r="B41" s="137"/>
      <c r="H41" s="137"/>
      <c r="N41" s="137"/>
      <c r="T41" s="137"/>
      <c r="Z41" s="137"/>
    </row>
    <row r="42" spans="1:30">
      <c r="B42" s="137"/>
      <c r="H42" s="137"/>
      <c r="N42" s="137"/>
      <c r="T42" s="137"/>
      <c r="Z42" s="137"/>
    </row>
    <row r="43" spans="1:30">
      <c r="H43" s="137"/>
      <c r="N43" s="137"/>
      <c r="T43" s="137"/>
      <c r="Z43" s="137"/>
    </row>
  </sheetData>
  <mergeCells count="25">
    <mergeCell ref="Z1:AD1"/>
    <mergeCell ref="Z4:Z12"/>
    <mergeCell ref="Z18:Z24"/>
    <mergeCell ref="Z30:Z33"/>
    <mergeCell ref="Z36:Z43"/>
    <mergeCell ref="T1:X1"/>
    <mergeCell ref="T4:T12"/>
    <mergeCell ref="T18:T24"/>
    <mergeCell ref="T30:T33"/>
    <mergeCell ref="T36:T43"/>
    <mergeCell ref="B1:F1"/>
    <mergeCell ref="H1:L1"/>
    <mergeCell ref="B4:B12"/>
    <mergeCell ref="H4:H12"/>
    <mergeCell ref="B36:B42"/>
    <mergeCell ref="B30:B33"/>
    <mergeCell ref="H30:H33"/>
    <mergeCell ref="B18:B24"/>
    <mergeCell ref="H18:H24"/>
    <mergeCell ref="H36:H43"/>
    <mergeCell ref="N1:R1"/>
    <mergeCell ref="N4:N12"/>
    <mergeCell ref="N18:N24"/>
    <mergeCell ref="N30:N33"/>
    <mergeCell ref="N36:N4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xSplit="1" ySplit="1" topLeftCell="B23" activePane="bottomRight" state="frozen"/>
      <selection activeCell="C22" sqref="C22"/>
      <selection pane="topRight" activeCell="C22" sqref="C22"/>
      <selection pane="bottomLeft" activeCell="C22" sqref="C22"/>
      <selection pane="bottomRight" activeCell="K34" sqref="K34"/>
    </sheetView>
  </sheetViews>
  <sheetFormatPr defaultColWidth="8.88671875" defaultRowHeight="14.4"/>
  <cols>
    <col min="1" max="1" width="8.88671875" style="96"/>
    <col min="2" max="2" width="10.33203125" style="96" bestFit="1" customWidth="1"/>
    <col min="3" max="3" width="12.44140625" style="95" bestFit="1" customWidth="1"/>
    <col min="4" max="4" width="12.44140625" style="108" customWidth="1"/>
    <col min="5" max="5" width="12.44140625" style="95" customWidth="1"/>
    <col min="6" max="7" width="10.6640625" style="106" bestFit="1" customWidth="1"/>
    <col min="8" max="8" width="11.33203125" style="102" bestFit="1" customWidth="1"/>
    <col min="9" max="9" width="14" style="109" bestFit="1" customWidth="1"/>
    <col min="10" max="10" width="8.88671875" style="96"/>
    <col min="11" max="11" width="8.88671875" style="110"/>
    <col min="12" max="16384" width="8.88671875" style="96"/>
  </cols>
  <sheetData>
    <row r="1" spans="1:11">
      <c r="C1" s="95" t="s">
        <v>211</v>
      </c>
      <c r="D1" s="108" t="s">
        <v>192</v>
      </c>
      <c r="E1" s="95" t="s">
        <v>192</v>
      </c>
      <c r="F1" s="101" t="s">
        <v>195</v>
      </c>
      <c r="G1" s="101" t="s">
        <v>188</v>
      </c>
      <c r="H1" s="102" t="s">
        <v>80</v>
      </c>
      <c r="I1" s="109" t="s">
        <v>187</v>
      </c>
    </row>
    <row r="2" spans="1:11">
      <c r="A2" s="97" t="s">
        <v>0</v>
      </c>
      <c r="E2" s="95" t="s">
        <v>193</v>
      </c>
      <c r="F2" s="101"/>
      <c r="G2" s="101"/>
    </row>
    <row r="3" spans="1:11">
      <c r="A3" s="97"/>
      <c r="B3" s="138" t="s">
        <v>8</v>
      </c>
      <c r="F3" s="101"/>
      <c r="G3" s="101"/>
      <c r="K3" s="110" t="s">
        <v>189</v>
      </c>
    </row>
    <row r="4" spans="1:11">
      <c r="A4" s="97"/>
      <c r="B4" s="138"/>
      <c r="F4" s="101" t="s">
        <v>190</v>
      </c>
      <c r="G4" s="101"/>
    </row>
    <row r="5" spans="1:11">
      <c r="B5" s="138"/>
      <c r="C5" s="106">
        <f>Emirates!AL7</f>
        <v>610.67999999999995</v>
      </c>
      <c r="D5" s="108">
        <f>E5+G5+I5</f>
        <v>587.78</v>
      </c>
      <c r="E5" s="95">
        <v>300</v>
      </c>
      <c r="F5" s="101">
        <v>57.04</v>
      </c>
      <c r="G5" s="101">
        <v>87.78</v>
      </c>
      <c r="H5" s="105" t="s">
        <v>82</v>
      </c>
      <c r="I5" s="109">
        <v>200</v>
      </c>
      <c r="K5" s="110">
        <v>200</v>
      </c>
    </row>
    <row r="6" spans="1:11">
      <c r="C6" s="106">
        <f>Emirates!AL8</f>
        <v>660.68</v>
      </c>
      <c r="D6" s="108">
        <f t="shared" ref="D6:D14" si="0">E6+G6+I6</f>
        <v>627.78</v>
      </c>
      <c r="E6" s="95">
        <f>$E$5</f>
        <v>300</v>
      </c>
      <c r="F6" s="101">
        <f>$F$5</f>
        <v>57.04</v>
      </c>
      <c r="G6" s="101">
        <f>$G$5</f>
        <v>87.78</v>
      </c>
      <c r="H6" s="104" t="s">
        <v>34</v>
      </c>
      <c r="I6" s="109">
        <f>I5+40</f>
        <v>240</v>
      </c>
      <c r="K6" s="110">
        <v>200</v>
      </c>
    </row>
    <row r="7" spans="1:11">
      <c r="C7" s="106">
        <f>Emirates!AL9</f>
        <v>730.68</v>
      </c>
      <c r="D7" s="108">
        <f t="shared" si="0"/>
        <v>677.78</v>
      </c>
      <c r="E7" s="95">
        <f t="shared" ref="E7:E14" si="1">$E$5</f>
        <v>300</v>
      </c>
      <c r="F7" s="101">
        <f t="shared" ref="F7:F14" si="2">$F$5</f>
        <v>57.04</v>
      </c>
      <c r="G7" s="101">
        <f t="shared" ref="G7:G14" si="3">$G$5</f>
        <v>87.78</v>
      </c>
      <c r="H7" s="105" t="s">
        <v>35</v>
      </c>
      <c r="I7" s="109">
        <f>I6+50</f>
        <v>290</v>
      </c>
      <c r="K7" s="110">
        <v>200</v>
      </c>
    </row>
    <row r="8" spans="1:11">
      <c r="C8" s="106">
        <f>Emirates!AL10</f>
        <v>810.68</v>
      </c>
      <c r="D8" s="108">
        <f t="shared" si="0"/>
        <v>737.78</v>
      </c>
      <c r="E8" s="95">
        <f t="shared" si="1"/>
        <v>300</v>
      </c>
      <c r="F8" s="101">
        <f t="shared" si="2"/>
        <v>57.04</v>
      </c>
      <c r="G8" s="101">
        <f t="shared" si="3"/>
        <v>87.78</v>
      </c>
      <c r="H8" s="105" t="s">
        <v>26</v>
      </c>
      <c r="I8" s="109">
        <f>I7+60</f>
        <v>350</v>
      </c>
      <c r="K8" s="110">
        <v>200</v>
      </c>
    </row>
    <row r="9" spans="1:11">
      <c r="C9" s="106">
        <f>Emirates!AL11</f>
        <v>960.68</v>
      </c>
      <c r="D9" s="108">
        <f t="shared" si="0"/>
        <v>797.78</v>
      </c>
      <c r="E9" s="95">
        <f t="shared" si="1"/>
        <v>300</v>
      </c>
      <c r="F9" s="101">
        <f t="shared" si="2"/>
        <v>57.04</v>
      </c>
      <c r="G9" s="101">
        <f t="shared" si="3"/>
        <v>87.78</v>
      </c>
      <c r="H9" s="105" t="s">
        <v>27</v>
      </c>
      <c r="I9" s="109">
        <f>I8+60</f>
        <v>410</v>
      </c>
      <c r="K9" s="110">
        <v>200</v>
      </c>
    </row>
    <row r="10" spans="1:11">
      <c r="C10" s="106">
        <f>Emirates!AL12</f>
        <v>1260.68</v>
      </c>
      <c r="D10" s="108">
        <f t="shared" si="0"/>
        <v>897.78</v>
      </c>
      <c r="E10" s="95">
        <f t="shared" si="1"/>
        <v>300</v>
      </c>
      <c r="F10" s="101">
        <f t="shared" si="2"/>
        <v>57.04</v>
      </c>
      <c r="G10" s="101">
        <f t="shared" si="3"/>
        <v>87.78</v>
      </c>
      <c r="H10" s="105" t="s">
        <v>28</v>
      </c>
      <c r="I10" s="109">
        <f>I9+100</f>
        <v>510</v>
      </c>
      <c r="K10" s="110">
        <v>200</v>
      </c>
    </row>
    <row r="11" spans="1:11">
      <c r="C11" s="106">
        <f>Emirates!AL13</f>
        <v>1860.68</v>
      </c>
      <c r="D11" s="108">
        <f t="shared" si="0"/>
        <v>997.78</v>
      </c>
      <c r="E11" s="95">
        <f t="shared" si="1"/>
        <v>300</v>
      </c>
      <c r="F11" s="101">
        <f t="shared" si="2"/>
        <v>57.04</v>
      </c>
      <c r="G11" s="101">
        <f t="shared" si="3"/>
        <v>87.78</v>
      </c>
      <c r="H11" s="105" t="s">
        <v>29</v>
      </c>
      <c r="I11" s="109">
        <f>I10+100</f>
        <v>610</v>
      </c>
      <c r="K11" s="110">
        <v>200</v>
      </c>
    </row>
    <row r="12" spans="1:11">
      <c r="C12" s="106">
        <f>Emirates!AL14</f>
        <v>0</v>
      </c>
      <c r="D12" s="108">
        <f t="shared" si="0"/>
        <v>1107.78</v>
      </c>
      <c r="E12" s="95">
        <f t="shared" si="1"/>
        <v>300</v>
      </c>
      <c r="F12" s="101">
        <f t="shared" si="2"/>
        <v>57.04</v>
      </c>
      <c r="G12" s="101">
        <f t="shared" si="3"/>
        <v>87.78</v>
      </c>
      <c r="H12" s="102" t="s">
        <v>30</v>
      </c>
      <c r="I12" s="109">
        <f>I11+110</f>
        <v>720</v>
      </c>
      <c r="K12" s="110">
        <v>200</v>
      </c>
    </row>
    <row r="13" spans="1:11">
      <c r="C13" s="106"/>
      <c r="D13" s="108">
        <f t="shared" si="0"/>
        <v>1307.78</v>
      </c>
      <c r="E13" s="95">
        <f t="shared" si="1"/>
        <v>300</v>
      </c>
      <c r="F13" s="101">
        <f t="shared" si="2"/>
        <v>57.04</v>
      </c>
      <c r="G13" s="101">
        <f t="shared" si="3"/>
        <v>87.78</v>
      </c>
      <c r="H13" s="102" t="s">
        <v>31</v>
      </c>
      <c r="I13" s="109">
        <f>I12+200</f>
        <v>920</v>
      </c>
      <c r="K13" s="110">
        <v>200</v>
      </c>
    </row>
    <row r="14" spans="1:11">
      <c r="C14" s="106"/>
      <c r="D14" s="108">
        <f t="shared" si="0"/>
        <v>1607.78</v>
      </c>
      <c r="E14" s="95">
        <f t="shared" si="1"/>
        <v>300</v>
      </c>
      <c r="F14" s="101">
        <f t="shared" si="2"/>
        <v>57.04</v>
      </c>
      <c r="G14" s="101">
        <f t="shared" si="3"/>
        <v>87.78</v>
      </c>
      <c r="H14" s="102" t="s">
        <v>32</v>
      </c>
      <c r="I14" s="109">
        <f>I13+300</f>
        <v>1220</v>
      </c>
      <c r="K14" s="110">
        <v>200</v>
      </c>
    </row>
    <row r="15" spans="1:11">
      <c r="C15" s="106"/>
      <c r="F15" s="101"/>
      <c r="G15" s="101"/>
    </row>
    <row r="16" spans="1:11">
      <c r="B16" s="138" t="s">
        <v>9</v>
      </c>
      <c r="F16" s="101"/>
      <c r="G16" s="101"/>
    </row>
    <row r="17" spans="2:11">
      <c r="B17" s="138"/>
      <c r="C17" s="95">
        <f>Emirates!AL19</f>
        <v>795.68</v>
      </c>
      <c r="D17" s="108">
        <f t="shared" ref="D17:D26" si="4">E17+G17+I17</f>
        <v>652.78</v>
      </c>
      <c r="E17" s="95">
        <f t="shared" ref="E17:E26" si="5">$E$5</f>
        <v>300</v>
      </c>
      <c r="F17" s="101">
        <f t="shared" ref="F17:F26" si="6">$F$5</f>
        <v>57.04</v>
      </c>
      <c r="G17" s="101">
        <f t="shared" ref="G17:G26" si="7">$G$5</f>
        <v>87.78</v>
      </c>
      <c r="H17" s="105" t="s">
        <v>82</v>
      </c>
      <c r="I17" s="109">
        <f>I5+65</f>
        <v>265</v>
      </c>
      <c r="K17" s="110">
        <v>200</v>
      </c>
    </row>
    <row r="18" spans="2:11">
      <c r="C18" s="95">
        <f>Emirates!AL20</f>
        <v>854.68</v>
      </c>
      <c r="D18" s="108">
        <f t="shared" si="4"/>
        <v>727.78</v>
      </c>
      <c r="E18" s="95">
        <f t="shared" si="5"/>
        <v>300</v>
      </c>
      <c r="F18" s="101">
        <f t="shared" si="6"/>
        <v>57.04</v>
      </c>
      <c r="G18" s="101">
        <f t="shared" si="7"/>
        <v>87.78</v>
      </c>
      <c r="H18" s="104" t="s">
        <v>34</v>
      </c>
      <c r="I18" s="109">
        <f t="shared" ref="I18:I26" si="8">I6+100</f>
        <v>340</v>
      </c>
      <c r="K18" s="110">
        <v>200</v>
      </c>
    </row>
    <row r="19" spans="2:11">
      <c r="C19" s="95">
        <f>Emirates!AL21</f>
        <v>913.68</v>
      </c>
      <c r="D19" s="108">
        <f t="shared" si="4"/>
        <v>777.78</v>
      </c>
      <c r="E19" s="95">
        <f t="shared" si="5"/>
        <v>300</v>
      </c>
      <c r="F19" s="101">
        <f t="shared" si="6"/>
        <v>57.04</v>
      </c>
      <c r="G19" s="101">
        <f t="shared" si="7"/>
        <v>87.78</v>
      </c>
      <c r="H19" s="105" t="s">
        <v>35</v>
      </c>
      <c r="I19" s="109">
        <f t="shared" si="8"/>
        <v>390</v>
      </c>
      <c r="K19" s="110">
        <v>200</v>
      </c>
    </row>
    <row r="20" spans="2:11">
      <c r="C20" s="95">
        <f>Emirates!AL22</f>
        <v>972.68</v>
      </c>
      <c r="D20" s="108">
        <f t="shared" si="4"/>
        <v>837.78</v>
      </c>
      <c r="E20" s="95">
        <f t="shared" si="5"/>
        <v>300</v>
      </c>
      <c r="F20" s="101">
        <f t="shared" si="6"/>
        <v>57.04</v>
      </c>
      <c r="G20" s="101">
        <f t="shared" si="7"/>
        <v>87.78</v>
      </c>
      <c r="H20" s="105" t="s">
        <v>26</v>
      </c>
      <c r="I20" s="109">
        <f t="shared" si="8"/>
        <v>450</v>
      </c>
      <c r="K20" s="110">
        <v>200</v>
      </c>
    </row>
    <row r="21" spans="2:11">
      <c r="C21" s="95">
        <f>Emirates!AL23</f>
        <v>1142.68</v>
      </c>
      <c r="D21" s="108">
        <f t="shared" si="4"/>
        <v>897.78</v>
      </c>
      <c r="E21" s="95">
        <f t="shared" si="5"/>
        <v>300</v>
      </c>
      <c r="F21" s="101">
        <f t="shared" si="6"/>
        <v>57.04</v>
      </c>
      <c r="G21" s="101">
        <f t="shared" si="7"/>
        <v>87.78</v>
      </c>
      <c r="H21" s="105" t="s">
        <v>27</v>
      </c>
      <c r="I21" s="109">
        <f t="shared" si="8"/>
        <v>510</v>
      </c>
      <c r="K21" s="110">
        <v>200</v>
      </c>
    </row>
    <row r="22" spans="2:11">
      <c r="C22" s="95">
        <f>Emirates!AL24</f>
        <v>1312.68</v>
      </c>
      <c r="D22" s="108">
        <f t="shared" si="4"/>
        <v>997.78</v>
      </c>
      <c r="E22" s="95">
        <f t="shared" si="5"/>
        <v>300</v>
      </c>
      <c r="F22" s="101">
        <f t="shared" si="6"/>
        <v>57.04</v>
      </c>
      <c r="G22" s="101">
        <f t="shared" si="7"/>
        <v>87.78</v>
      </c>
      <c r="H22" s="105" t="s">
        <v>28</v>
      </c>
      <c r="I22" s="109">
        <f t="shared" si="8"/>
        <v>610</v>
      </c>
      <c r="K22" s="110">
        <v>200</v>
      </c>
    </row>
    <row r="23" spans="2:11">
      <c r="C23" s="95">
        <f>Emirates!AL25</f>
        <v>1482.68</v>
      </c>
      <c r="D23" s="108">
        <f t="shared" si="4"/>
        <v>1097.78</v>
      </c>
      <c r="E23" s="95">
        <f t="shared" si="5"/>
        <v>300</v>
      </c>
      <c r="F23" s="101">
        <f t="shared" si="6"/>
        <v>57.04</v>
      </c>
      <c r="G23" s="101">
        <f t="shared" si="7"/>
        <v>87.78</v>
      </c>
      <c r="H23" s="105" t="s">
        <v>29</v>
      </c>
      <c r="I23" s="109">
        <f t="shared" si="8"/>
        <v>710</v>
      </c>
      <c r="K23" s="110">
        <v>200</v>
      </c>
    </row>
    <row r="24" spans="2:11">
      <c r="C24" s="95">
        <f>Emirates!AL26</f>
        <v>0</v>
      </c>
      <c r="D24" s="108">
        <f t="shared" si="4"/>
        <v>1207.78</v>
      </c>
      <c r="E24" s="95">
        <f t="shared" si="5"/>
        <v>300</v>
      </c>
      <c r="F24" s="101">
        <f t="shared" si="6"/>
        <v>57.04</v>
      </c>
      <c r="G24" s="101">
        <f t="shared" si="7"/>
        <v>87.78</v>
      </c>
      <c r="H24" s="102" t="s">
        <v>30</v>
      </c>
      <c r="I24" s="109">
        <f t="shared" si="8"/>
        <v>820</v>
      </c>
      <c r="K24" s="110">
        <v>200</v>
      </c>
    </row>
    <row r="25" spans="2:11">
      <c r="D25" s="108">
        <f t="shared" si="4"/>
        <v>1407.78</v>
      </c>
      <c r="E25" s="95">
        <f t="shared" si="5"/>
        <v>300</v>
      </c>
      <c r="F25" s="101">
        <f t="shared" si="6"/>
        <v>57.04</v>
      </c>
      <c r="G25" s="101">
        <f t="shared" si="7"/>
        <v>87.78</v>
      </c>
      <c r="H25" s="102" t="s">
        <v>31</v>
      </c>
      <c r="I25" s="109">
        <f t="shared" si="8"/>
        <v>1020</v>
      </c>
      <c r="K25" s="110">
        <v>200</v>
      </c>
    </row>
    <row r="26" spans="2:11">
      <c r="D26" s="108">
        <f t="shared" si="4"/>
        <v>1707.78</v>
      </c>
      <c r="E26" s="95">
        <f t="shared" si="5"/>
        <v>300</v>
      </c>
      <c r="F26" s="101">
        <f t="shared" si="6"/>
        <v>57.04</v>
      </c>
      <c r="G26" s="101">
        <f t="shared" si="7"/>
        <v>87.78</v>
      </c>
      <c r="H26" s="102" t="s">
        <v>32</v>
      </c>
      <c r="I26" s="109">
        <f t="shared" si="8"/>
        <v>1320</v>
      </c>
      <c r="K26" s="110">
        <v>200</v>
      </c>
    </row>
    <row r="27" spans="2:11">
      <c r="F27" s="101"/>
      <c r="G27" s="101"/>
    </row>
    <row r="28" spans="2:11">
      <c r="F28" s="101"/>
      <c r="G28" s="101"/>
    </row>
    <row r="29" spans="2:11">
      <c r="B29" s="103" t="s">
        <v>5</v>
      </c>
      <c r="C29" s="95">
        <f>Emirates!AL41</f>
        <v>209.68</v>
      </c>
      <c r="D29" s="108">
        <f t="shared" ref="D29" si="9">E29+G29+I29</f>
        <v>2207.7799999999997</v>
      </c>
      <c r="E29" s="95">
        <f t="shared" ref="E29" si="10">$E$5</f>
        <v>300</v>
      </c>
      <c r="F29" s="101">
        <f t="shared" ref="F29" si="11">$F$5</f>
        <v>57.04</v>
      </c>
      <c r="G29" s="101">
        <f t="shared" ref="G29" si="12">$G$5</f>
        <v>87.78</v>
      </c>
      <c r="H29" s="102" t="s">
        <v>33</v>
      </c>
      <c r="I29" s="109">
        <f>I14+600</f>
        <v>1820</v>
      </c>
      <c r="K29" s="110">
        <v>260</v>
      </c>
    </row>
    <row r="30" spans="2:11">
      <c r="C30" s="95">
        <f>Emirates!AL42</f>
        <v>209.68</v>
      </c>
      <c r="F30" s="101"/>
      <c r="G30" s="101"/>
    </row>
    <row r="31" spans="2:11">
      <c r="C31" s="95">
        <f>Emirates!AL43</f>
        <v>209.68</v>
      </c>
      <c r="F31" s="101"/>
      <c r="G31" s="101"/>
    </row>
    <row r="32" spans="2:11">
      <c r="F32" s="101"/>
      <c r="G32" s="101"/>
    </row>
    <row r="33" spans="1:11">
      <c r="F33" s="101"/>
      <c r="G33" s="101"/>
    </row>
    <row r="34" spans="1:11">
      <c r="A34" s="97" t="s">
        <v>6</v>
      </c>
      <c r="F34" s="101"/>
      <c r="G34" s="101"/>
    </row>
    <row r="35" spans="1:11">
      <c r="B35" s="103" t="s">
        <v>5</v>
      </c>
      <c r="C35" s="95">
        <f>Emirates!AL47</f>
        <v>1910.43</v>
      </c>
      <c r="D35" s="108">
        <f t="shared" ref="D35:D39" si="13">E35+G35+I35</f>
        <v>2037.78</v>
      </c>
      <c r="E35" s="95">
        <v>350</v>
      </c>
      <c r="F35" s="101">
        <f t="shared" ref="F35:F39" si="14">$F$5</f>
        <v>57.04</v>
      </c>
      <c r="G35" s="101">
        <f t="shared" ref="G35:G39" si="15">$G$5</f>
        <v>87.78</v>
      </c>
      <c r="H35" s="104" t="s">
        <v>196</v>
      </c>
      <c r="I35" s="109">
        <v>1600</v>
      </c>
      <c r="K35" s="110">
        <v>700</v>
      </c>
    </row>
    <row r="36" spans="1:11">
      <c r="C36" s="95">
        <f>Emirates!AL48</f>
        <v>2910.43</v>
      </c>
      <c r="D36" s="108">
        <f t="shared" si="13"/>
        <v>2337.7799999999997</v>
      </c>
      <c r="E36" s="95">
        <f>$E$35</f>
        <v>350</v>
      </c>
      <c r="F36" s="101">
        <f t="shared" si="14"/>
        <v>57.04</v>
      </c>
      <c r="G36" s="101">
        <f t="shared" si="15"/>
        <v>87.78</v>
      </c>
      <c r="H36" s="104" t="s">
        <v>42</v>
      </c>
      <c r="I36" s="109">
        <f>I35+300</f>
        <v>1900</v>
      </c>
      <c r="K36" s="110">
        <v>700</v>
      </c>
    </row>
    <row r="37" spans="1:11">
      <c r="C37" s="95">
        <f>Emirates!AL49</f>
        <v>4410.43</v>
      </c>
      <c r="D37" s="108">
        <f t="shared" si="13"/>
        <v>2737.7799999999997</v>
      </c>
      <c r="E37" s="95">
        <f t="shared" ref="E37:E39" si="16">$E$35</f>
        <v>350</v>
      </c>
      <c r="F37" s="101">
        <f t="shared" si="14"/>
        <v>57.04</v>
      </c>
      <c r="G37" s="101">
        <f t="shared" si="15"/>
        <v>87.78</v>
      </c>
      <c r="H37" s="102" t="s">
        <v>43</v>
      </c>
      <c r="I37" s="109">
        <f>I36+400</f>
        <v>2300</v>
      </c>
      <c r="K37" s="110">
        <v>700</v>
      </c>
    </row>
    <row r="38" spans="1:11">
      <c r="C38" s="95">
        <f>Emirates!AL50</f>
        <v>0</v>
      </c>
      <c r="D38" s="108">
        <f t="shared" si="13"/>
        <v>3337.7799999999997</v>
      </c>
      <c r="E38" s="95">
        <f t="shared" si="16"/>
        <v>350</v>
      </c>
      <c r="F38" s="101">
        <f t="shared" si="14"/>
        <v>57.04</v>
      </c>
      <c r="G38" s="101">
        <f t="shared" si="15"/>
        <v>87.78</v>
      </c>
      <c r="H38" s="102" t="s">
        <v>44</v>
      </c>
      <c r="I38" s="109">
        <f>I37+600</f>
        <v>2900</v>
      </c>
      <c r="K38" s="110">
        <v>700</v>
      </c>
    </row>
    <row r="39" spans="1:11">
      <c r="C39" s="95">
        <f>Emirates!AL51</f>
        <v>0</v>
      </c>
      <c r="D39" s="108">
        <f t="shared" si="13"/>
        <v>4137.78</v>
      </c>
      <c r="E39" s="95">
        <f t="shared" si="16"/>
        <v>350</v>
      </c>
      <c r="F39" s="101">
        <f t="shared" si="14"/>
        <v>57.04</v>
      </c>
      <c r="G39" s="101">
        <f t="shared" si="15"/>
        <v>87.78</v>
      </c>
      <c r="H39" s="102" t="s">
        <v>45</v>
      </c>
      <c r="I39" s="109">
        <f>I38+800</f>
        <v>3700</v>
      </c>
      <c r="K39" s="110">
        <v>700</v>
      </c>
    </row>
    <row r="40" spans="1:11">
      <c r="F40" s="101"/>
      <c r="G40" s="101"/>
    </row>
    <row r="41" spans="1:11">
      <c r="F41" s="101"/>
      <c r="G41" s="101"/>
    </row>
  </sheetData>
  <mergeCells count="2">
    <mergeCell ref="B3:B5"/>
    <mergeCell ref="B16:B1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xSplit="1" ySplit="1" topLeftCell="B23" activePane="bottomRight" state="frozen"/>
      <selection activeCell="C22" sqref="C22"/>
      <selection pane="topRight" activeCell="C22" sqref="C22"/>
      <selection pane="bottomLeft" activeCell="C22" sqref="C22"/>
      <selection pane="bottomRight" activeCell="L31" sqref="L31"/>
    </sheetView>
  </sheetViews>
  <sheetFormatPr defaultColWidth="8.88671875" defaultRowHeight="14.4"/>
  <cols>
    <col min="1" max="1" width="8.88671875" style="96"/>
    <col min="2" max="2" width="10.33203125" style="96" bestFit="1" customWidth="1"/>
    <col min="3" max="3" width="12.44140625" style="95" bestFit="1" customWidth="1"/>
    <col min="4" max="4" width="12.44140625" style="108" customWidth="1"/>
    <col min="5" max="5" width="12.44140625" style="95" customWidth="1"/>
    <col min="6" max="7" width="10.6640625" style="106" bestFit="1" customWidth="1"/>
    <col min="8" max="8" width="11.33203125" style="102" bestFit="1" customWidth="1"/>
    <col min="9" max="9" width="14" style="109" bestFit="1" customWidth="1"/>
    <col min="10" max="16384" width="8.88671875" style="96"/>
  </cols>
  <sheetData>
    <row r="1" spans="1:9">
      <c r="C1" s="95" t="s">
        <v>211</v>
      </c>
      <c r="D1" s="108" t="s">
        <v>192</v>
      </c>
      <c r="E1" s="95" t="s">
        <v>192</v>
      </c>
      <c r="F1" s="101" t="s">
        <v>195</v>
      </c>
      <c r="G1" s="101" t="s">
        <v>188</v>
      </c>
      <c r="H1" s="102" t="s">
        <v>80</v>
      </c>
      <c r="I1" s="109" t="s">
        <v>187</v>
      </c>
    </row>
    <row r="2" spans="1:9">
      <c r="A2" s="97" t="s">
        <v>0</v>
      </c>
      <c r="E2" s="95" t="s">
        <v>193</v>
      </c>
      <c r="F2" s="101"/>
      <c r="G2" s="101"/>
    </row>
    <row r="3" spans="1:9">
      <c r="A3" s="97"/>
      <c r="B3" s="138" t="s">
        <v>8</v>
      </c>
      <c r="F3" s="101"/>
      <c r="G3" s="101"/>
    </row>
    <row r="4" spans="1:9">
      <c r="A4" s="97"/>
      <c r="B4" s="138"/>
      <c r="F4" s="101" t="s">
        <v>190</v>
      </c>
      <c r="G4" s="101"/>
    </row>
    <row r="5" spans="1:9">
      <c r="B5" s="138"/>
      <c r="C5" s="106">
        <f>Emirates!AN7</f>
        <v>610.86</v>
      </c>
      <c r="D5" s="108">
        <f>E5+G5+I5</f>
        <v>587.78</v>
      </c>
      <c r="E5" s="95">
        <v>300</v>
      </c>
      <c r="F5" s="101">
        <v>57.04</v>
      </c>
      <c r="G5" s="101">
        <v>87.78</v>
      </c>
      <c r="H5" s="105" t="s">
        <v>82</v>
      </c>
      <c r="I5" s="109">
        <v>200</v>
      </c>
    </row>
    <row r="6" spans="1:9">
      <c r="C6" s="106">
        <f>Emirates!AN8</f>
        <v>660.86</v>
      </c>
      <c r="D6" s="108">
        <f t="shared" ref="D6:D14" si="0">E6+G6+I6</f>
        <v>627.78</v>
      </c>
      <c r="E6" s="95">
        <f>$E$5</f>
        <v>300</v>
      </c>
      <c r="F6" s="101">
        <f>$F$5</f>
        <v>57.04</v>
      </c>
      <c r="G6" s="101">
        <f>$G$5</f>
        <v>87.78</v>
      </c>
      <c r="H6" s="104" t="s">
        <v>34</v>
      </c>
      <c r="I6" s="109">
        <f>I5+40</f>
        <v>240</v>
      </c>
    </row>
    <row r="7" spans="1:9">
      <c r="C7" s="106">
        <f>Emirates!AN9</f>
        <v>730.86</v>
      </c>
      <c r="D7" s="108">
        <f t="shared" si="0"/>
        <v>677.78</v>
      </c>
      <c r="E7" s="95">
        <f t="shared" ref="E7:E14" si="1">$E$5</f>
        <v>300</v>
      </c>
      <c r="F7" s="101">
        <f t="shared" ref="F7:F14" si="2">$F$5</f>
        <v>57.04</v>
      </c>
      <c r="G7" s="101">
        <f t="shared" ref="G7:G14" si="3">$G$5</f>
        <v>87.78</v>
      </c>
      <c r="H7" s="105" t="s">
        <v>35</v>
      </c>
      <c r="I7" s="109">
        <f>I6+50</f>
        <v>290</v>
      </c>
    </row>
    <row r="8" spans="1:9">
      <c r="C8" s="106">
        <f>Emirates!AN10</f>
        <v>810.86</v>
      </c>
      <c r="D8" s="108">
        <f t="shared" si="0"/>
        <v>737.78</v>
      </c>
      <c r="E8" s="95">
        <f t="shared" si="1"/>
        <v>300</v>
      </c>
      <c r="F8" s="101">
        <f t="shared" si="2"/>
        <v>57.04</v>
      </c>
      <c r="G8" s="101">
        <f t="shared" si="3"/>
        <v>87.78</v>
      </c>
      <c r="H8" s="105" t="s">
        <v>26</v>
      </c>
      <c r="I8" s="109">
        <f>I7+60</f>
        <v>350</v>
      </c>
    </row>
    <row r="9" spans="1:9">
      <c r="C9" s="106">
        <f>Emirates!AN11</f>
        <v>960.86</v>
      </c>
      <c r="D9" s="108">
        <f t="shared" si="0"/>
        <v>797.78</v>
      </c>
      <c r="E9" s="95">
        <f t="shared" si="1"/>
        <v>300</v>
      </c>
      <c r="F9" s="101">
        <f t="shared" si="2"/>
        <v>57.04</v>
      </c>
      <c r="G9" s="101">
        <f t="shared" si="3"/>
        <v>87.78</v>
      </c>
      <c r="H9" s="105" t="s">
        <v>27</v>
      </c>
      <c r="I9" s="109">
        <f>I8+60</f>
        <v>410</v>
      </c>
    </row>
    <row r="10" spans="1:9">
      <c r="C10" s="106">
        <f>Emirates!AN12</f>
        <v>1260.8599999999999</v>
      </c>
      <c r="D10" s="108">
        <f t="shared" si="0"/>
        <v>897.78</v>
      </c>
      <c r="E10" s="95">
        <f t="shared" si="1"/>
        <v>300</v>
      </c>
      <c r="F10" s="101">
        <f t="shared" si="2"/>
        <v>57.04</v>
      </c>
      <c r="G10" s="101">
        <f t="shared" si="3"/>
        <v>87.78</v>
      </c>
      <c r="H10" s="105" t="s">
        <v>28</v>
      </c>
      <c r="I10" s="109">
        <f>I9+100</f>
        <v>510</v>
      </c>
    </row>
    <row r="11" spans="1:9">
      <c r="C11" s="106">
        <f>Emirates!AN13</f>
        <v>1860.86</v>
      </c>
      <c r="D11" s="108">
        <f t="shared" si="0"/>
        <v>997.78</v>
      </c>
      <c r="E11" s="95">
        <f t="shared" si="1"/>
        <v>300</v>
      </c>
      <c r="F11" s="101">
        <f t="shared" si="2"/>
        <v>57.04</v>
      </c>
      <c r="G11" s="101">
        <f t="shared" si="3"/>
        <v>87.78</v>
      </c>
      <c r="H11" s="105" t="s">
        <v>29</v>
      </c>
      <c r="I11" s="109">
        <f>I10+100</f>
        <v>610</v>
      </c>
    </row>
    <row r="12" spans="1:9">
      <c r="C12" s="106">
        <f>Emirates!AN14</f>
        <v>0</v>
      </c>
      <c r="D12" s="108">
        <f t="shared" si="0"/>
        <v>1107.78</v>
      </c>
      <c r="E12" s="95">
        <f t="shared" si="1"/>
        <v>300</v>
      </c>
      <c r="F12" s="101">
        <f t="shared" si="2"/>
        <v>57.04</v>
      </c>
      <c r="G12" s="101">
        <f t="shared" si="3"/>
        <v>87.78</v>
      </c>
      <c r="H12" s="102" t="s">
        <v>30</v>
      </c>
      <c r="I12" s="109">
        <f>I11+110</f>
        <v>720</v>
      </c>
    </row>
    <row r="13" spans="1:9">
      <c r="C13" s="106"/>
      <c r="D13" s="108">
        <f t="shared" si="0"/>
        <v>1307.78</v>
      </c>
      <c r="E13" s="95">
        <f t="shared" si="1"/>
        <v>300</v>
      </c>
      <c r="F13" s="101">
        <f t="shared" si="2"/>
        <v>57.04</v>
      </c>
      <c r="G13" s="101">
        <f t="shared" si="3"/>
        <v>87.78</v>
      </c>
      <c r="H13" s="102" t="s">
        <v>31</v>
      </c>
      <c r="I13" s="109">
        <f>I12+200</f>
        <v>920</v>
      </c>
    </row>
    <row r="14" spans="1:9">
      <c r="C14" s="106"/>
      <c r="D14" s="108">
        <f t="shared" si="0"/>
        <v>1607.78</v>
      </c>
      <c r="E14" s="95">
        <f t="shared" si="1"/>
        <v>300</v>
      </c>
      <c r="F14" s="101">
        <f t="shared" si="2"/>
        <v>57.04</v>
      </c>
      <c r="G14" s="101">
        <f t="shared" si="3"/>
        <v>87.78</v>
      </c>
      <c r="H14" s="102" t="s">
        <v>32</v>
      </c>
      <c r="I14" s="109">
        <f>I13+300</f>
        <v>1220</v>
      </c>
    </row>
    <row r="15" spans="1:9">
      <c r="C15" s="106"/>
      <c r="F15" s="101"/>
      <c r="G15" s="101"/>
    </row>
    <row r="16" spans="1:9">
      <c r="B16" s="138" t="s">
        <v>9</v>
      </c>
      <c r="F16" s="101"/>
      <c r="G16" s="101"/>
    </row>
    <row r="17" spans="2:9">
      <c r="B17" s="138"/>
      <c r="C17" s="95">
        <f>Emirates!AN19</f>
        <v>795.86</v>
      </c>
      <c r="D17" s="108">
        <f t="shared" ref="D17:D26" si="4">E17+G17+I17</f>
        <v>687.78</v>
      </c>
      <c r="E17" s="95">
        <f t="shared" ref="E17:E26" si="5">$E$5</f>
        <v>300</v>
      </c>
      <c r="F17" s="101">
        <f t="shared" ref="F17:F26" si="6">$F$5</f>
        <v>57.04</v>
      </c>
      <c r="G17" s="101">
        <f t="shared" ref="G17:G26" si="7">$G$5</f>
        <v>87.78</v>
      </c>
      <c r="H17" s="105" t="s">
        <v>82</v>
      </c>
      <c r="I17" s="109">
        <f t="shared" ref="I17:I26" si="8">I5+100</f>
        <v>300</v>
      </c>
    </row>
    <row r="18" spans="2:9">
      <c r="C18" s="95">
        <f>Emirates!AN20</f>
        <v>854.86</v>
      </c>
      <c r="D18" s="108">
        <f t="shared" si="4"/>
        <v>727.78</v>
      </c>
      <c r="E18" s="95">
        <f t="shared" si="5"/>
        <v>300</v>
      </c>
      <c r="F18" s="101">
        <f t="shared" si="6"/>
        <v>57.04</v>
      </c>
      <c r="G18" s="101">
        <f t="shared" si="7"/>
        <v>87.78</v>
      </c>
      <c r="H18" s="104" t="s">
        <v>34</v>
      </c>
      <c r="I18" s="109">
        <f t="shared" si="8"/>
        <v>340</v>
      </c>
    </row>
    <row r="19" spans="2:9">
      <c r="C19" s="95">
        <f>Emirates!AN21</f>
        <v>913.86</v>
      </c>
      <c r="D19" s="108">
        <f t="shared" si="4"/>
        <v>777.78</v>
      </c>
      <c r="E19" s="95">
        <f t="shared" si="5"/>
        <v>300</v>
      </c>
      <c r="F19" s="101">
        <f t="shared" si="6"/>
        <v>57.04</v>
      </c>
      <c r="G19" s="101">
        <f t="shared" si="7"/>
        <v>87.78</v>
      </c>
      <c r="H19" s="105" t="s">
        <v>35</v>
      </c>
      <c r="I19" s="109">
        <f t="shared" si="8"/>
        <v>390</v>
      </c>
    </row>
    <row r="20" spans="2:9">
      <c r="C20" s="95">
        <f>Emirates!AN22</f>
        <v>972.86</v>
      </c>
      <c r="D20" s="108">
        <f t="shared" si="4"/>
        <v>837.78</v>
      </c>
      <c r="E20" s="95">
        <f t="shared" si="5"/>
        <v>300</v>
      </c>
      <c r="F20" s="101">
        <f t="shared" si="6"/>
        <v>57.04</v>
      </c>
      <c r="G20" s="101">
        <f t="shared" si="7"/>
        <v>87.78</v>
      </c>
      <c r="H20" s="105" t="s">
        <v>26</v>
      </c>
      <c r="I20" s="109">
        <f t="shared" si="8"/>
        <v>450</v>
      </c>
    </row>
    <row r="21" spans="2:9">
      <c r="C21" s="95">
        <f>Emirates!AN23</f>
        <v>1142.8599999999999</v>
      </c>
      <c r="D21" s="108">
        <f t="shared" si="4"/>
        <v>897.78</v>
      </c>
      <c r="E21" s="95">
        <f t="shared" si="5"/>
        <v>300</v>
      </c>
      <c r="F21" s="101">
        <f t="shared" si="6"/>
        <v>57.04</v>
      </c>
      <c r="G21" s="101">
        <f t="shared" si="7"/>
        <v>87.78</v>
      </c>
      <c r="H21" s="105" t="s">
        <v>27</v>
      </c>
      <c r="I21" s="109">
        <f t="shared" si="8"/>
        <v>510</v>
      </c>
    </row>
    <row r="22" spans="2:9">
      <c r="C22" s="95">
        <f>Emirates!AN24</f>
        <v>1312.86</v>
      </c>
      <c r="D22" s="108">
        <f t="shared" si="4"/>
        <v>997.78</v>
      </c>
      <c r="E22" s="95">
        <f t="shared" si="5"/>
        <v>300</v>
      </c>
      <c r="F22" s="101">
        <f t="shared" si="6"/>
        <v>57.04</v>
      </c>
      <c r="G22" s="101">
        <f t="shared" si="7"/>
        <v>87.78</v>
      </c>
      <c r="H22" s="105" t="s">
        <v>28</v>
      </c>
      <c r="I22" s="109">
        <f t="shared" si="8"/>
        <v>610</v>
      </c>
    </row>
    <row r="23" spans="2:9">
      <c r="C23" s="95">
        <f>Emirates!AN25</f>
        <v>1482.86</v>
      </c>
      <c r="D23" s="108">
        <f t="shared" si="4"/>
        <v>1097.78</v>
      </c>
      <c r="E23" s="95">
        <f t="shared" si="5"/>
        <v>300</v>
      </c>
      <c r="F23" s="101">
        <f t="shared" si="6"/>
        <v>57.04</v>
      </c>
      <c r="G23" s="101">
        <f t="shared" si="7"/>
        <v>87.78</v>
      </c>
      <c r="H23" s="105" t="s">
        <v>29</v>
      </c>
      <c r="I23" s="109">
        <f t="shared" si="8"/>
        <v>710</v>
      </c>
    </row>
    <row r="24" spans="2:9">
      <c r="C24" s="95">
        <f>Emirates!AN26</f>
        <v>0</v>
      </c>
      <c r="D24" s="108">
        <f t="shared" si="4"/>
        <v>1207.78</v>
      </c>
      <c r="E24" s="95">
        <f t="shared" si="5"/>
        <v>300</v>
      </c>
      <c r="F24" s="101">
        <f t="shared" si="6"/>
        <v>57.04</v>
      </c>
      <c r="G24" s="101">
        <f t="shared" si="7"/>
        <v>87.78</v>
      </c>
      <c r="H24" s="102" t="s">
        <v>30</v>
      </c>
      <c r="I24" s="109">
        <f t="shared" si="8"/>
        <v>820</v>
      </c>
    </row>
    <row r="25" spans="2:9">
      <c r="D25" s="108">
        <f t="shared" si="4"/>
        <v>1407.78</v>
      </c>
      <c r="E25" s="95">
        <f t="shared" si="5"/>
        <v>300</v>
      </c>
      <c r="F25" s="101">
        <f t="shared" si="6"/>
        <v>57.04</v>
      </c>
      <c r="G25" s="101">
        <f t="shared" si="7"/>
        <v>87.78</v>
      </c>
      <c r="H25" s="102" t="s">
        <v>31</v>
      </c>
      <c r="I25" s="109">
        <f t="shared" si="8"/>
        <v>1020</v>
      </c>
    </row>
    <row r="26" spans="2:9">
      <c r="D26" s="108">
        <f t="shared" si="4"/>
        <v>1707.78</v>
      </c>
      <c r="E26" s="95">
        <f t="shared" si="5"/>
        <v>300</v>
      </c>
      <c r="F26" s="101">
        <f t="shared" si="6"/>
        <v>57.04</v>
      </c>
      <c r="G26" s="101">
        <f t="shared" si="7"/>
        <v>87.78</v>
      </c>
      <c r="H26" s="102" t="s">
        <v>32</v>
      </c>
      <c r="I26" s="109">
        <f t="shared" si="8"/>
        <v>1320</v>
      </c>
    </row>
    <row r="27" spans="2:9">
      <c r="F27" s="101"/>
      <c r="G27" s="101"/>
    </row>
    <row r="28" spans="2:9">
      <c r="F28" s="101"/>
      <c r="G28" s="101"/>
    </row>
    <row r="29" spans="2:9">
      <c r="B29" s="103" t="s">
        <v>5</v>
      </c>
      <c r="C29" s="95">
        <f>Emirates!AN41</f>
        <v>209.86</v>
      </c>
      <c r="D29" s="108">
        <f t="shared" ref="D29" si="9">E29+G29+I29</f>
        <v>2207.7799999999997</v>
      </c>
      <c r="E29" s="95">
        <f t="shared" ref="E29" si="10">$E$5</f>
        <v>300</v>
      </c>
      <c r="F29" s="101">
        <f t="shared" ref="F29" si="11">$F$5</f>
        <v>57.04</v>
      </c>
      <c r="G29" s="101">
        <f t="shared" ref="G29" si="12">$G$5</f>
        <v>87.78</v>
      </c>
      <c r="H29" s="102" t="s">
        <v>33</v>
      </c>
      <c r="I29" s="109">
        <f>I14+600</f>
        <v>1820</v>
      </c>
    </row>
    <row r="30" spans="2:9">
      <c r="C30" s="95">
        <f>Emirates!AN42</f>
        <v>209.86</v>
      </c>
      <c r="F30" s="101"/>
      <c r="G30" s="101"/>
    </row>
    <row r="31" spans="2:9">
      <c r="C31" s="95">
        <f>Emirates!AN43</f>
        <v>209.86</v>
      </c>
      <c r="F31" s="101"/>
      <c r="G31" s="101"/>
    </row>
    <row r="32" spans="2:9">
      <c r="F32" s="101"/>
      <c r="G32" s="101"/>
    </row>
    <row r="33" spans="1:9">
      <c r="F33" s="101"/>
      <c r="G33" s="101"/>
    </row>
    <row r="34" spans="1:9">
      <c r="A34" s="97" t="s">
        <v>6</v>
      </c>
      <c r="F34" s="101"/>
      <c r="G34" s="101"/>
    </row>
    <row r="35" spans="1:9">
      <c r="B35" s="103" t="s">
        <v>5</v>
      </c>
      <c r="C35" s="95">
        <f>Emirates!AN47</f>
        <v>2020.61</v>
      </c>
      <c r="D35" s="108">
        <f t="shared" ref="D35:D39" si="13">E35+G35+I35</f>
        <v>2037.78</v>
      </c>
      <c r="E35" s="95">
        <v>350</v>
      </c>
      <c r="F35" s="101">
        <f t="shared" ref="F35:F39" si="14">$F$5</f>
        <v>57.04</v>
      </c>
      <c r="G35" s="101">
        <f t="shared" ref="G35:G39" si="15">$G$5</f>
        <v>87.78</v>
      </c>
      <c r="H35" s="104" t="s">
        <v>196</v>
      </c>
      <c r="I35" s="109">
        <v>1600</v>
      </c>
    </row>
    <row r="36" spans="1:9">
      <c r="C36" s="95">
        <f>Emirates!AN48</f>
        <v>3020.61</v>
      </c>
      <c r="D36" s="108">
        <f t="shared" si="13"/>
        <v>2337.7799999999997</v>
      </c>
      <c r="E36" s="95">
        <f>$E$35</f>
        <v>350</v>
      </c>
      <c r="F36" s="101">
        <f t="shared" si="14"/>
        <v>57.04</v>
      </c>
      <c r="G36" s="101">
        <f t="shared" si="15"/>
        <v>87.78</v>
      </c>
      <c r="H36" s="104" t="s">
        <v>42</v>
      </c>
      <c r="I36" s="109">
        <f>I35+300</f>
        <v>1900</v>
      </c>
    </row>
    <row r="37" spans="1:9">
      <c r="C37" s="95">
        <f>Emirates!AN49</f>
        <v>4520.6099999999997</v>
      </c>
      <c r="D37" s="108">
        <f t="shared" si="13"/>
        <v>2737.7799999999997</v>
      </c>
      <c r="E37" s="95">
        <f t="shared" ref="E37:E39" si="16">$E$35</f>
        <v>350</v>
      </c>
      <c r="F37" s="101">
        <f t="shared" si="14"/>
        <v>57.04</v>
      </c>
      <c r="G37" s="101">
        <f t="shared" si="15"/>
        <v>87.78</v>
      </c>
      <c r="H37" s="102" t="s">
        <v>43</v>
      </c>
      <c r="I37" s="109">
        <f>I36+400</f>
        <v>2300</v>
      </c>
    </row>
    <row r="38" spans="1:9">
      <c r="C38" s="95">
        <f>Emirates!AN50</f>
        <v>0</v>
      </c>
      <c r="D38" s="108">
        <f t="shared" si="13"/>
        <v>3337.7799999999997</v>
      </c>
      <c r="E38" s="95">
        <f t="shared" si="16"/>
        <v>350</v>
      </c>
      <c r="F38" s="101">
        <f t="shared" si="14"/>
        <v>57.04</v>
      </c>
      <c r="G38" s="101">
        <f t="shared" si="15"/>
        <v>87.78</v>
      </c>
      <c r="H38" s="102" t="s">
        <v>44</v>
      </c>
      <c r="I38" s="109">
        <f>I37+600</f>
        <v>2900</v>
      </c>
    </row>
    <row r="39" spans="1:9">
      <c r="C39" s="95">
        <f>Emirates!AN51</f>
        <v>0</v>
      </c>
      <c r="D39" s="108">
        <f t="shared" si="13"/>
        <v>4137.78</v>
      </c>
      <c r="E39" s="95">
        <f t="shared" si="16"/>
        <v>350</v>
      </c>
      <c r="F39" s="101">
        <f t="shared" si="14"/>
        <v>57.04</v>
      </c>
      <c r="G39" s="101">
        <f t="shared" si="15"/>
        <v>87.78</v>
      </c>
      <c r="H39" s="102" t="s">
        <v>45</v>
      </c>
      <c r="I39" s="109">
        <f>I38+800</f>
        <v>3700</v>
      </c>
    </row>
    <row r="40" spans="1:9">
      <c r="F40" s="101"/>
      <c r="G40" s="101"/>
    </row>
    <row r="41" spans="1:9">
      <c r="F41" s="101"/>
      <c r="G41" s="101"/>
    </row>
  </sheetData>
  <mergeCells count="2">
    <mergeCell ref="B3:B5"/>
    <mergeCell ref="B16:B1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xSplit="1" ySplit="1" topLeftCell="B2" activePane="bottomRight" state="frozen"/>
      <selection activeCell="C22" sqref="C22"/>
      <selection pane="topRight" activeCell="C22" sqref="C22"/>
      <selection pane="bottomLeft" activeCell="C22" sqref="C22"/>
      <selection pane="bottomRight" activeCell="J1" sqref="J1:J1048576"/>
    </sheetView>
  </sheetViews>
  <sheetFormatPr defaultColWidth="8.88671875" defaultRowHeight="14.4"/>
  <cols>
    <col min="1" max="1" width="8.88671875" style="96"/>
    <col min="2" max="2" width="10.33203125" style="96" bestFit="1" customWidth="1"/>
    <col min="3" max="3" width="12.44140625" style="95" bestFit="1" customWidth="1"/>
    <col min="4" max="4" width="12.44140625" style="108" customWidth="1"/>
    <col min="5" max="5" width="12.44140625" style="95" customWidth="1"/>
    <col min="6" max="7" width="10.6640625" style="106" bestFit="1" customWidth="1"/>
    <col min="8" max="8" width="11.33203125" style="102" bestFit="1" customWidth="1"/>
    <col min="9" max="9" width="14" style="109" bestFit="1" customWidth="1"/>
    <col min="10" max="10" width="8.88671875" style="96"/>
    <col min="11" max="11" width="8.88671875" style="110"/>
    <col min="12" max="16384" width="8.88671875" style="96"/>
  </cols>
  <sheetData>
    <row r="1" spans="1:11">
      <c r="C1" s="95" t="s">
        <v>211</v>
      </c>
      <c r="D1" s="108" t="s">
        <v>192</v>
      </c>
      <c r="E1" s="95" t="s">
        <v>192</v>
      </c>
      <c r="F1" s="101" t="s">
        <v>195</v>
      </c>
      <c r="G1" s="101" t="s">
        <v>188</v>
      </c>
      <c r="H1" s="102" t="s">
        <v>80</v>
      </c>
      <c r="I1" s="109" t="s">
        <v>187</v>
      </c>
    </row>
    <row r="2" spans="1:11">
      <c r="A2" s="97" t="s">
        <v>0</v>
      </c>
      <c r="E2" s="95" t="s">
        <v>193</v>
      </c>
      <c r="F2" s="101"/>
      <c r="G2" s="101"/>
    </row>
    <row r="3" spans="1:11">
      <c r="A3" s="97"/>
      <c r="B3" s="138" t="s">
        <v>8</v>
      </c>
      <c r="F3" s="101"/>
      <c r="G3" s="101"/>
      <c r="K3" s="110" t="s">
        <v>189</v>
      </c>
    </row>
    <row r="4" spans="1:11">
      <c r="A4" s="97"/>
      <c r="B4" s="138"/>
      <c r="F4" s="101" t="s">
        <v>190</v>
      </c>
      <c r="G4" s="101"/>
    </row>
    <row r="5" spans="1:11">
      <c r="B5" s="138"/>
      <c r="C5" s="106">
        <f>Emirates!AO7</f>
        <v>617.30999999999995</v>
      </c>
      <c r="D5" s="108">
        <f>E5+G5+I5</f>
        <v>614.5</v>
      </c>
      <c r="E5" s="95">
        <v>300</v>
      </c>
      <c r="F5" s="101">
        <v>58.77</v>
      </c>
      <c r="G5" s="101">
        <v>89.5</v>
      </c>
      <c r="H5" s="105" t="s">
        <v>82</v>
      </c>
      <c r="I5" s="109">
        <v>225</v>
      </c>
      <c r="K5" s="110">
        <v>200</v>
      </c>
    </row>
    <row r="6" spans="1:11">
      <c r="C6" s="106">
        <f>Emirates!AO8</f>
        <v>667.31</v>
      </c>
      <c r="D6" s="108">
        <f t="shared" ref="D6:D14" si="0">E6+G6+I6</f>
        <v>654.5</v>
      </c>
      <c r="E6" s="95">
        <f>$E$5</f>
        <v>300</v>
      </c>
      <c r="F6" s="101">
        <f>$F$5</f>
        <v>58.77</v>
      </c>
      <c r="G6" s="101">
        <f>$G$5</f>
        <v>89.5</v>
      </c>
      <c r="H6" s="104" t="s">
        <v>34</v>
      </c>
      <c r="I6" s="109">
        <f>I5+40</f>
        <v>265</v>
      </c>
      <c r="K6" s="110">
        <v>200</v>
      </c>
    </row>
    <row r="7" spans="1:11">
      <c r="C7" s="106">
        <f>Emirates!AO9</f>
        <v>737.31</v>
      </c>
      <c r="D7" s="108">
        <f t="shared" si="0"/>
        <v>704.5</v>
      </c>
      <c r="E7" s="95">
        <f t="shared" ref="E7:E14" si="1">$E$5</f>
        <v>300</v>
      </c>
      <c r="F7" s="101">
        <f t="shared" ref="F7:F14" si="2">$F$5</f>
        <v>58.77</v>
      </c>
      <c r="G7" s="101">
        <f t="shared" ref="G7:G14" si="3">$G$5</f>
        <v>89.5</v>
      </c>
      <c r="H7" s="105" t="s">
        <v>35</v>
      </c>
      <c r="I7" s="109">
        <f>I6+50</f>
        <v>315</v>
      </c>
      <c r="K7" s="110">
        <v>200</v>
      </c>
    </row>
    <row r="8" spans="1:11">
      <c r="C8" s="106">
        <f>Emirates!AO10</f>
        <v>817.31</v>
      </c>
      <c r="D8" s="108">
        <f t="shared" si="0"/>
        <v>764.5</v>
      </c>
      <c r="E8" s="95">
        <f t="shared" si="1"/>
        <v>300</v>
      </c>
      <c r="F8" s="101">
        <f t="shared" si="2"/>
        <v>58.77</v>
      </c>
      <c r="G8" s="101">
        <f t="shared" si="3"/>
        <v>89.5</v>
      </c>
      <c r="H8" s="105" t="s">
        <v>26</v>
      </c>
      <c r="I8" s="109">
        <f>I7+60</f>
        <v>375</v>
      </c>
      <c r="K8" s="110">
        <v>200</v>
      </c>
    </row>
    <row r="9" spans="1:11">
      <c r="C9" s="106">
        <f>Emirates!AO11</f>
        <v>967.31</v>
      </c>
      <c r="D9" s="108">
        <f t="shared" si="0"/>
        <v>824.5</v>
      </c>
      <c r="E9" s="95">
        <f t="shared" si="1"/>
        <v>300</v>
      </c>
      <c r="F9" s="101">
        <f t="shared" si="2"/>
        <v>58.77</v>
      </c>
      <c r="G9" s="101">
        <f t="shared" si="3"/>
        <v>89.5</v>
      </c>
      <c r="H9" s="105" t="s">
        <v>27</v>
      </c>
      <c r="I9" s="109">
        <f>I8+60</f>
        <v>435</v>
      </c>
      <c r="K9" s="110">
        <v>200</v>
      </c>
    </row>
    <row r="10" spans="1:11">
      <c r="C10" s="106">
        <f>Emirates!AO12</f>
        <v>1267.31</v>
      </c>
      <c r="D10" s="108">
        <f t="shared" si="0"/>
        <v>924.5</v>
      </c>
      <c r="E10" s="95">
        <f t="shared" si="1"/>
        <v>300</v>
      </c>
      <c r="F10" s="101">
        <f t="shared" si="2"/>
        <v>58.77</v>
      </c>
      <c r="G10" s="101">
        <f t="shared" si="3"/>
        <v>89.5</v>
      </c>
      <c r="H10" s="105" t="s">
        <v>28</v>
      </c>
      <c r="I10" s="109">
        <f>I9+100</f>
        <v>535</v>
      </c>
      <c r="K10" s="110">
        <v>200</v>
      </c>
    </row>
    <row r="11" spans="1:11">
      <c r="C11" s="106">
        <f>Emirates!AO13</f>
        <v>1867.31</v>
      </c>
      <c r="D11" s="108">
        <f t="shared" si="0"/>
        <v>1024.5</v>
      </c>
      <c r="E11" s="95">
        <f t="shared" si="1"/>
        <v>300</v>
      </c>
      <c r="F11" s="101">
        <f t="shared" si="2"/>
        <v>58.77</v>
      </c>
      <c r="G11" s="101">
        <f t="shared" si="3"/>
        <v>89.5</v>
      </c>
      <c r="H11" s="105" t="s">
        <v>29</v>
      </c>
      <c r="I11" s="109">
        <f>I10+100</f>
        <v>635</v>
      </c>
      <c r="K11" s="110">
        <v>200</v>
      </c>
    </row>
    <row r="12" spans="1:11">
      <c r="C12" s="106">
        <f>Emirates!AO14</f>
        <v>0</v>
      </c>
      <c r="D12" s="108">
        <f t="shared" si="0"/>
        <v>1134.5</v>
      </c>
      <c r="E12" s="95">
        <f t="shared" si="1"/>
        <v>300</v>
      </c>
      <c r="F12" s="101">
        <f t="shared" si="2"/>
        <v>58.77</v>
      </c>
      <c r="G12" s="101">
        <f t="shared" si="3"/>
        <v>89.5</v>
      </c>
      <c r="H12" s="102" t="s">
        <v>30</v>
      </c>
      <c r="I12" s="109">
        <f>I11+110</f>
        <v>745</v>
      </c>
      <c r="K12" s="110">
        <v>200</v>
      </c>
    </row>
    <row r="13" spans="1:11">
      <c r="C13" s="106"/>
      <c r="D13" s="108">
        <f t="shared" si="0"/>
        <v>1334.5</v>
      </c>
      <c r="E13" s="95">
        <f t="shared" si="1"/>
        <v>300</v>
      </c>
      <c r="F13" s="101">
        <f t="shared" si="2"/>
        <v>58.77</v>
      </c>
      <c r="G13" s="101">
        <f t="shared" si="3"/>
        <v>89.5</v>
      </c>
      <c r="H13" s="102" t="s">
        <v>31</v>
      </c>
      <c r="I13" s="109">
        <f>I12+200</f>
        <v>945</v>
      </c>
      <c r="K13" s="110">
        <v>200</v>
      </c>
    </row>
    <row r="14" spans="1:11">
      <c r="C14" s="106"/>
      <c r="D14" s="108">
        <f t="shared" si="0"/>
        <v>1634.5</v>
      </c>
      <c r="E14" s="95">
        <f t="shared" si="1"/>
        <v>300</v>
      </c>
      <c r="F14" s="101">
        <f t="shared" si="2"/>
        <v>58.77</v>
      </c>
      <c r="G14" s="101">
        <f t="shared" si="3"/>
        <v>89.5</v>
      </c>
      <c r="H14" s="102" t="s">
        <v>32</v>
      </c>
      <c r="I14" s="109">
        <f>I13+300</f>
        <v>1245</v>
      </c>
      <c r="K14" s="110">
        <v>200</v>
      </c>
    </row>
    <row r="15" spans="1:11">
      <c r="C15" s="106"/>
      <c r="F15" s="101"/>
      <c r="G15" s="101"/>
    </row>
    <row r="16" spans="1:11">
      <c r="B16" s="138" t="s">
        <v>9</v>
      </c>
      <c r="F16" s="101"/>
      <c r="G16" s="101"/>
    </row>
    <row r="17" spans="2:11">
      <c r="B17" s="138"/>
      <c r="C17" s="95">
        <f>Emirates!AO19</f>
        <v>802.31</v>
      </c>
      <c r="D17" s="108">
        <f t="shared" ref="D17:D26" si="4">E17+G17+I17</f>
        <v>714.5</v>
      </c>
      <c r="E17" s="95">
        <f t="shared" ref="E17:E26" si="5">$E$5</f>
        <v>300</v>
      </c>
      <c r="F17" s="101">
        <f t="shared" ref="F17:F26" si="6">$F$5</f>
        <v>58.77</v>
      </c>
      <c r="G17" s="101">
        <f t="shared" ref="G17:G26" si="7">$G$5</f>
        <v>89.5</v>
      </c>
      <c r="H17" s="105" t="s">
        <v>82</v>
      </c>
      <c r="I17" s="109">
        <f t="shared" ref="I17:I26" si="8">I5+100</f>
        <v>325</v>
      </c>
      <c r="K17" s="110">
        <v>200</v>
      </c>
    </row>
    <row r="18" spans="2:11">
      <c r="C18" s="95">
        <f>Emirates!AO20</f>
        <v>861.31</v>
      </c>
      <c r="D18" s="108">
        <f t="shared" si="4"/>
        <v>754.5</v>
      </c>
      <c r="E18" s="95">
        <f t="shared" si="5"/>
        <v>300</v>
      </c>
      <c r="F18" s="101">
        <f t="shared" si="6"/>
        <v>58.77</v>
      </c>
      <c r="G18" s="101">
        <f t="shared" si="7"/>
        <v>89.5</v>
      </c>
      <c r="H18" s="104" t="s">
        <v>34</v>
      </c>
      <c r="I18" s="109">
        <f t="shared" si="8"/>
        <v>365</v>
      </c>
      <c r="K18" s="110">
        <v>200</v>
      </c>
    </row>
    <row r="19" spans="2:11">
      <c r="C19" s="95">
        <f>Emirates!AO21</f>
        <v>920.31</v>
      </c>
      <c r="D19" s="108">
        <f t="shared" si="4"/>
        <v>804.5</v>
      </c>
      <c r="E19" s="95">
        <f t="shared" si="5"/>
        <v>300</v>
      </c>
      <c r="F19" s="101">
        <f t="shared" si="6"/>
        <v>58.77</v>
      </c>
      <c r="G19" s="101">
        <f t="shared" si="7"/>
        <v>89.5</v>
      </c>
      <c r="H19" s="105" t="s">
        <v>35</v>
      </c>
      <c r="I19" s="109">
        <f t="shared" si="8"/>
        <v>415</v>
      </c>
      <c r="K19" s="110">
        <v>200</v>
      </c>
    </row>
    <row r="20" spans="2:11">
      <c r="C20" s="95">
        <f>Emirates!AO22</f>
        <v>979.31</v>
      </c>
      <c r="D20" s="108">
        <f t="shared" si="4"/>
        <v>864.5</v>
      </c>
      <c r="E20" s="95">
        <f t="shared" si="5"/>
        <v>300</v>
      </c>
      <c r="F20" s="101">
        <f t="shared" si="6"/>
        <v>58.77</v>
      </c>
      <c r="G20" s="101">
        <f t="shared" si="7"/>
        <v>89.5</v>
      </c>
      <c r="H20" s="105" t="s">
        <v>26</v>
      </c>
      <c r="I20" s="109">
        <f t="shared" si="8"/>
        <v>475</v>
      </c>
      <c r="K20" s="110">
        <v>200</v>
      </c>
    </row>
    <row r="21" spans="2:11">
      <c r="C21" s="95">
        <f>Emirates!AO23</f>
        <v>1149.31</v>
      </c>
      <c r="D21" s="108">
        <f t="shared" si="4"/>
        <v>924.5</v>
      </c>
      <c r="E21" s="95">
        <f t="shared" si="5"/>
        <v>300</v>
      </c>
      <c r="F21" s="101">
        <f t="shared" si="6"/>
        <v>58.77</v>
      </c>
      <c r="G21" s="101">
        <f t="shared" si="7"/>
        <v>89.5</v>
      </c>
      <c r="H21" s="105" t="s">
        <v>27</v>
      </c>
      <c r="I21" s="109">
        <f t="shared" si="8"/>
        <v>535</v>
      </c>
      <c r="K21" s="110">
        <v>200</v>
      </c>
    </row>
    <row r="22" spans="2:11">
      <c r="C22" s="95">
        <f>Emirates!AO24</f>
        <v>1319.31</v>
      </c>
      <c r="D22" s="108">
        <f t="shared" si="4"/>
        <v>1024.5</v>
      </c>
      <c r="E22" s="95">
        <f t="shared" si="5"/>
        <v>300</v>
      </c>
      <c r="F22" s="101">
        <f t="shared" si="6"/>
        <v>58.77</v>
      </c>
      <c r="G22" s="101">
        <f t="shared" si="7"/>
        <v>89.5</v>
      </c>
      <c r="H22" s="105" t="s">
        <v>28</v>
      </c>
      <c r="I22" s="109">
        <f t="shared" si="8"/>
        <v>635</v>
      </c>
      <c r="K22" s="110">
        <v>200</v>
      </c>
    </row>
    <row r="23" spans="2:11">
      <c r="C23" s="95">
        <f>Emirates!AO25</f>
        <v>1489.31</v>
      </c>
      <c r="D23" s="108">
        <f t="shared" si="4"/>
        <v>1124.5</v>
      </c>
      <c r="E23" s="95">
        <f t="shared" si="5"/>
        <v>300</v>
      </c>
      <c r="F23" s="101">
        <f t="shared" si="6"/>
        <v>58.77</v>
      </c>
      <c r="G23" s="101">
        <f t="shared" si="7"/>
        <v>89.5</v>
      </c>
      <c r="H23" s="105" t="s">
        <v>29</v>
      </c>
      <c r="I23" s="109">
        <f t="shared" si="8"/>
        <v>735</v>
      </c>
      <c r="K23" s="110">
        <v>200</v>
      </c>
    </row>
    <row r="24" spans="2:11">
      <c r="C24" s="95">
        <f>Emirates!AO26</f>
        <v>0</v>
      </c>
      <c r="D24" s="108">
        <f t="shared" si="4"/>
        <v>1234.5</v>
      </c>
      <c r="E24" s="95">
        <f t="shared" si="5"/>
        <v>300</v>
      </c>
      <c r="F24" s="101">
        <f t="shared" si="6"/>
        <v>58.77</v>
      </c>
      <c r="G24" s="101">
        <f t="shared" si="7"/>
        <v>89.5</v>
      </c>
      <c r="H24" s="102" t="s">
        <v>30</v>
      </c>
      <c r="I24" s="109">
        <f t="shared" si="8"/>
        <v>845</v>
      </c>
      <c r="K24" s="110">
        <v>200</v>
      </c>
    </row>
    <row r="25" spans="2:11">
      <c r="D25" s="108">
        <f t="shared" si="4"/>
        <v>1434.5</v>
      </c>
      <c r="E25" s="95">
        <f t="shared" si="5"/>
        <v>300</v>
      </c>
      <c r="F25" s="101">
        <f t="shared" si="6"/>
        <v>58.77</v>
      </c>
      <c r="G25" s="101">
        <f t="shared" si="7"/>
        <v>89.5</v>
      </c>
      <c r="H25" s="102" t="s">
        <v>31</v>
      </c>
      <c r="I25" s="109">
        <f t="shared" si="8"/>
        <v>1045</v>
      </c>
      <c r="K25" s="110">
        <v>200</v>
      </c>
    </row>
    <row r="26" spans="2:11">
      <c r="D26" s="108">
        <f t="shared" si="4"/>
        <v>1734.5</v>
      </c>
      <c r="E26" s="95">
        <f t="shared" si="5"/>
        <v>300</v>
      </c>
      <c r="F26" s="101">
        <f t="shared" si="6"/>
        <v>58.77</v>
      </c>
      <c r="G26" s="101">
        <f t="shared" si="7"/>
        <v>89.5</v>
      </c>
      <c r="H26" s="102" t="s">
        <v>32</v>
      </c>
      <c r="I26" s="109">
        <f t="shared" si="8"/>
        <v>1345</v>
      </c>
      <c r="K26" s="110">
        <v>200</v>
      </c>
    </row>
    <row r="27" spans="2:11">
      <c r="F27" s="101"/>
      <c r="G27" s="101"/>
    </row>
    <row r="28" spans="2:11">
      <c r="F28" s="101"/>
      <c r="G28" s="101"/>
    </row>
    <row r="29" spans="2:11">
      <c r="B29" s="103" t="s">
        <v>5</v>
      </c>
      <c r="C29" s="95">
        <f>Emirates!AO41</f>
        <v>216.31</v>
      </c>
      <c r="D29" s="108">
        <f t="shared" ref="D29" si="9">E29+G29+I29</f>
        <v>2234.5</v>
      </c>
      <c r="E29" s="95">
        <f t="shared" ref="E29" si="10">$E$5</f>
        <v>300</v>
      </c>
      <c r="F29" s="101">
        <f t="shared" ref="F29" si="11">$F$5</f>
        <v>58.77</v>
      </c>
      <c r="G29" s="101">
        <f t="shared" ref="G29" si="12">$G$5</f>
        <v>89.5</v>
      </c>
      <c r="H29" s="102" t="s">
        <v>33</v>
      </c>
      <c r="I29" s="109">
        <f>I14+600</f>
        <v>1845</v>
      </c>
      <c r="K29" s="110">
        <v>260</v>
      </c>
    </row>
    <row r="30" spans="2:11">
      <c r="C30" s="95">
        <f>Emirates!AO42</f>
        <v>216.31</v>
      </c>
      <c r="F30" s="101"/>
      <c r="G30" s="101"/>
    </row>
    <row r="31" spans="2:11">
      <c r="C31" s="95">
        <f>Emirates!AO43</f>
        <v>216.31</v>
      </c>
      <c r="F31" s="101"/>
      <c r="G31" s="101"/>
    </row>
    <row r="32" spans="2:11">
      <c r="F32" s="101"/>
      <c r="G32" s="101"/>
    </row>
    <row r="33" spans="1:11">
      <c r="F33" s="101"/>
      <c r="G33" s="101"/>
    </row>
    <row r="34" spans="1:11">
      <c r="A34" s="97" t="s">
        <v>6</v>
      </c>
      <c r="F34" s="101"/>
      <c r="G34" s="101"/>
    </row>
    <row r="35" spans="1:11">
      <c r="B35" s="103" t="s">
        <v>5</v>
      </c>
      <c r="C35" s="95">
        <f>Emirates!AO47</f>
        <v>2027.06</v>
      </c>
      <c r="D35" s="108">
        <f t="shared" ref="D35:D39" si="13">E35+G35+I35</f>
        <v>2039.5</v>
      </c>
      <c r="E35" s="95">
        <v>350</v>
      </c>
      <c r="F35" s="101">
        <f t="shared" ref="F35:F39" si="14">$F$5</f>
        <v>58.77</v>
      </c>
      <c r="G35" s="101">
        <f t="shared" ref="G35:G39" si="15">$G$5</f>
        <v>89.5</v>
      </c>
      <c r="H35" s="104" t="s">
        <v>196</v>
      </c>
      <c r="I35" s="109">
        <v>1600</v>
      </c>
      <c r="K35" s="110">
        <v>700</v>
      </c>
    </row>
    <row r="36" spans="1:11">
      <c r="C36" s="95">
        <f>Emirates!AO48</f>
        <v>3027.06</v>
      </c>
      <c r="D36" s="108">
        <f t="shared" si="13"/>
        <v>2339.5</v>
      </c>
      <c r="E36" s="95">
        <f>$E$35</f>
        <v>350</v>
      </c>
      <c r="F36" s="101">
        <f t="shared" si="14"/>
        <v>58.77</v>
      </c>
      <c r="G36" s="101">
        <f t="shared" si="15"/>
        <v>89.5</v>
      </c>
      <c r="H36" s="104" t="s">
        <v>42</v>
      </c>
      <c r="I36" s="109">
        <f>I35+300</f>
        <v>1900</v>
      </c>
      <c r="K36" s="110">
        <v>700</v>
      </c>
    </row>
    <row r="37" spans="1:11">
      <c r="C37" s="95">
        <f>Emirates!AO49</f>
        <v>4527.0600000000004</v>
      </c>
      <c r="D37" s="108">
        <f t="shared" si="13"/>
        <v>2739.5</v>
      </c>
      <c r="E37" s="95">
        <f t="shared" ref="E37:E39" si="16">$E$35</f>
        <v>350</v>
      </c>
      <c r="F37" s="101">
        <f t="shared" si="14"/>
        <v>58.77</v>
      </c>
      <c r="G37" s="101">
        <f t="shared" si="15"/>
        <v>89.5</v>
      </c>
      <c r="H37" s="102" t="s">
        <v>43</v>
      </c>
      <c r="I37" s="109">
        <f>I36+400</f>
        <v>2300</v>
      </c>
      <c r="K37" s="110">
        <v>700</v>
      </c>
    </row>
    <row r="38" spans="1:11">
      <c r="C38" s="95">
        <f>Emirates!AO50</f>
        <v>0</v>
      </c>
      <c r="D38" s="108">
        <f t="shared" si="13"/>
        <v>3339.5</v>
      </c>
      <c r="E38" s="95">
        <f t="shared" si="16"/>
        <v>350</v>
      </c>
      <c r="F38" s="101">
        <f t="shared" si="14"/>
        <v>58.77</v>
      </c>
      <c r="G38" s="101">
        <f t="shared" si="15"/>
        <v>89.5</v>
      </c>
      <c r="H38" s="102" t="s">
        <v>44</v>
      </c>
      <c r="I38" s="109">
        <f>I37+600</f>
        <v>2900</v>
      </c>
      <c r="K38" s="110">
        <v>700</v>
      </c>
    </row>
    <row r="39" spans="1:11">
      <c r="C39" s="95">
        <f>Emirates!AO51</f>
        <v>0</v>
      </c>
      <c r="D39" s="108">
        <f t="shared" si="13"/>
        <v>4139.5</v>
      </c>
      <c r="E39" s="95">
        <f t="shared" si="16"/>
        <v>350</v>
      </c>
      <c r="F39" s="101">
        <f t="shared" si="14"/>
        <v>58.77</v>
      </c>
      <c r="G39" s="101">
        <f t="shared" si="15"/>
        <v>89.5</v>
      </c>
      <c r="H39" s="102" t="s">
        <v>45</v>
      </c>
      <c r="I39" s="109">
        <f>I38+800</f>
        <v>3700</v>
      </c>
      <c r="K39" s="110">
        <v>700</v>
      </c>
    </row>
    <row r="40" spans="1:11">
      <c r="C40" s="95">
        <f>Emirates!AO52</f>
        <v>0</v>
      </c>
      <c r="F40" s="101"/>
      <c r="G40" s="101"/>
    </row>
    <row r="41" spans="1:11">
      <c r="F41" s="101"/>
      <c r="G41" s="101"/>
    </row>
  </sheetData>
  <mergeCells count="2">
    <mergeCell ref="B3:B5"/>
    <mergeCell ref="B16:B1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workbookViewId="0">
      <selection activeCell="H3" sqref="H3"/>
    </sheetView>
  </sheetViews>
  <sheetFormatPr defaultRowHeight="14.4"/>
  <cols>
    <col min="2" max="2" width="4.88671875" bestFit="1" customWidth="1"/>
    <col min="3" max="5" width="8.88671875" style="85"/>
    <col min="6" max="6" width="28.109375" style="85" customWidth="1"/>
    <col min="7" max="7" width="5.44140625" style="85" customWidth="1"/>
    <col min="8" max="8" width="19" style="85" bestFit="1" customWidth="1"/>
    <col min="9" max="10" width="8.88671875" style="66"/>
    <col min="11" max="20" width="8.88671875" style="85"/>
  </cols>
  <sheetData>
    <row r="1" spans="1:12">
      <c r="B1" s="139" t="s">
        <v>177</v>
      </c>
      <c r="C1" s="139"/>
      <c r="D1" s="139"/>
      <c r="E1" s="139"/>
      <c r="F1" s="139"/>
      <c r="G1" s="83"/>
      <c r="H1" s="83" t="s">
        <v>159</v>
      </c>
      <c r="I1" s="140" t="s">
        <v>160</v>
      </c>
      <c r="J1" s="140"/>
      <c r="K1" s="140" t="s">
        <v>161</v>
      </c>
      <c r="L1" s="140"/>
    </row>
    <row r="2" spans="1:12">
      <c r="B2" s="71"/>
      <c r="C2" s="83"/>
      <c r="D2" s="83"/>
      <c r="E2" s="83"/>
      <c r="F2" s="83"/>
      <c r="G2" s="83"/>
      <c r="H2" s="83"/>
      <c r="I2" s="84" t="s">
        <v>162</v>
      </c>
      <c r="J2" s="84" t="s">
        <v>6</v>
      </c>
      <c r="K2" s="84" t="s">
        <v>162</v>
      </c>
      <c r="L2" s="84" t="s">
        <v>6</v>
      </c>
    </row>
    <row r="3" spans="1:12">
      <c r="B3" s="71"/>
      <c r="C3" s="139" t="s">
        <v>181</v>
      </c>
      <c r="D3" s="139"/>
      <c r="E3" s="139"/>
      <c r="F3" s="139"/>
      <c r="G3" s="83"/>
      <c r="H3" s="83" t="s">
        <v>24</v>
      </c>
      <c r="I3" s="90">
        <v>0</v>
      </c>
      <c r="J3" s="90">
        <v>0</v>
      </c>
      <c r="K3" s="90">
        <v>0</v>
      </c>
      <c r="L3" s="90">
        <v>0</v>
      </c>
    </row>
    <row r="4" spans="1:12">
      <c r="B4" s="71"/>
      <c r="C4" s="139" t="s">
        <v>178</v>
      </c>
      <c r="D4" s="139"/>
      <c r="E4" s="139"/>
      <c r="F4" s="139"/>
      <c r="G4" s="83"/>
      <c r="H4" s="83" t="s">
        <v>179</v>
      </c>
      <c r="I4" s="139" t="s">
        <v>179</v>
      </c>
      <c r="J4" s="139"/>
      <c r="K4" s="139"/>
      <c r="L4" s="139"/>
    </row>
    <row r="5" spans="1:12">
      <c r="B5" s="71"/>
      <c r="C5" s="83"/>
      <c r="D5" s="83"/>
      <c r="E5" s="83"/>
      <c r="F5" s="83"/>
      <c r="G5" s="83"/>
      <c r="H5" s="83"/>
      <c r="I5" s="84"/>
      <c r="J5" s="84"/>
      <c r="K5" s="84"/>
      <c r="L5" s="84"/>
    </row>
    <row r="6" spans="1:12">
      <c r="A6" s="71" t="s">
        <v>113</v>
      </c>
      <c r="B6" s="71"/>
      <c r="C6" s="83" t="s">
        <v>173</v>
      </c>
      <c r="D6" s="83"/>
      <c r="E6" s="83"/>
      <c r="F6" s="83"/>
      <c r="G6" s="83"/>
      <c r="H6" s="83"/>
      <c r="I6" s="84"/>
      <c r="J6" s="84"/>
      <c r="K6" s="83"/>
      <c r="L6" s="83"/>
    </row>
    <row r="7" spans="1:12">
      <c r="A7" s="71" t="s">
        <v>128</v>
      </c>
      <c r="B7" s="71"/>
      <c r="C7" s="83" t="s">
        <v>173</v>
      </c>
      <c r="D7" s="83"/>
      <c r="E7" s="83"/>
      <c r="F7" s="83"/>
    </row>
    <row r="8" spans="1:12">
      <c r="A8" s="71" t="s">
        <v>163</v>
      </c>
      <c r="B8" s="71"/>
      <c r="C8" s="83" t="s">
        <v>173</v>
      </c>
      <c r="D8" s="83"/>
      <c r="E8" s="83"/>
      <c r="F8" s="83"/>
    </row>
  </sheetData>
  <mergeCells count="6">
    <mergeCell ref="B1:F1"/>
    <mergeCell ref="I1:J1"/>
    <mergeCell ref="K1:L1"/>
    <mergeCell ref="C3:F3"/>
    <mergeCell ref="C4:F4"/>
    <mergeCell ref="I4:L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N25" sqref="N25"/>
    </sheetView>
  </sheetViews>
  <sheetFormatPr defaultRowHeight="14.4"/>
  <cols>
    <col min="2" max="3" width="8.88671875" style="125"/>
  </cols>
  <sheetData>
    <row r="1" spans="1:3">
      <c r="A1" t="s">
        <v>252</v>
      </c>
    </row>
    <row r="3" spans="1:3">
      <c r="B3" s="141" t="s">
        <v>253</v>
      </c>
      <c r="C3" s="141"/>
    </row>
    <row r="4" spans="1:3">
      <c r="B4" s="125" t="s">
        <v>254</v>
      </c>
      <c r="C4" s="125" t="s">
        <v>255</v>
      </c>
    </row>
    <row r="5" spans="1:3">
      <c r="A5" t="s">
        <v>0</v>
      </c>
      <c r="B5" s="125" t="s">
        <v>197</v>
      </c>
      <c r="C5" s="125" t="s">
        <v>201</v>
      </c>
    </row>
  </sheetData>
  <mergeCells count="1">
    <mergeCell ref="B3:C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J13" sqref="J13"/>
    </sheetView>
  </sheetViews>
  <sheetFormatPr defaultRowHeight="14.4"/>
  <cols>
    <col min="1" max="1" width="23.33203125" style="117" customWidth="1"/>
    <col min="3" max="3" width="12.109375" style="117" bestFit="1" customWidth="1"/>
    <col min="4" max="4" width="12.109375" style="117" customWidth="1"/>
    <col min="5" max="5" width="10.5546875" style="117" bestFit="1" customWidth="1"/>
    <col min="6" max="6" width="8.88671875" style="117"/>
    <col min="7" max="7" width="12.88671875" style="117" bestFit="1" customWidth="1"/>
    <col min="8" max="8" width="14.5546875" style="117" bestFit="1" customWidth="1"/>
    <col min="9" max="9" width="12.6640625" style="117" bestFit="1" customWidth="1"/>
    <col min="10" max="10" width="27.33203125" style="117" bestFit="1" customWidth="1"/>
    <col min="11" max="11" width="94.88671875" style="117" bestFit="1" customWidth="1"/>
    <col min="12" max="12" width="11.33203125" style="117" bestFit="1" customWidth="1"/>
    <col min="13" max="13" width="35" style="117" bestFit="1" customWidth="1"/>
    <col min="14" max="14" width="42.6640625" style="117" bestFit="1" customWidth="1"/>
    <col min="15" max="15" width="15.88671875" style="117" bestFit="1" customWidth="1"/>
    <col min="16" max="16" width="9.88671875" style="117" bestFit="1" customWidth="1"/>
  </cols>
  <sheetData>
    <row r="1" spans="1:16">
      <c r="C1" s="141" t="s">
        <v>129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>
      <c r="A2" s="117" t="s">
        <v>222</v>
      </c>
      <c r="C2" s="142" t="s">
        <v>130</v>
      </c>
      <c r="D2" s="143"/>
      <c r="E2" s="54" t="s">
        <v>131</v>
      </c>
      <c r="F2" s="54" t="s">
        <v>132</v>
      </c>
      <c r="G2" s="143" t="s">
        <v>133</v>
      </c>
      <c r="H2" s="143"/>
      <c r="I2" s="143"/>
      <c r="J2" s="143"/>
      <c r="K2" s="142" t="s">
        <v>223</v>
      </c>
      <c r="L2" s="143"/>
      <c r="M2" s="142" t="s">
        <v>134</v>
      </c>
      <c r="N2" s="143"/>
      <c r="O2" s="143"/>
      <c r="P2" s="146"/>
    </row>
    <row r="3" spans="1:16">
      <c r="C3" s="54" t="s">
        <v>135</v>
      </c>
      <c r="D3" s="54" t="s">
        <v>136</v>
      </c>
      <c r="E3" s="144"/>
      <c r="F3" s="145"/>
      <c r="G3" s="116" t="s">
        <v>137</v>
      </c>
      <c r="H3" s="54" t="s">
        <v>138</v>
      </c>
      <c r="I3" s="54" t="s">
        <v>139</v>
      </c>
      <c r="J3" s="115" t="s">
        <v>140</v>
      </c>
      <c r="K3" s="55" t="s">
        <v>224</v>
      </c>
      <c r="L3" s="118" t="s">
        <v>141</v>
      </c>
      <c r="M3" s="149" t="s">
        <v>142</v>
      </c>
      <c r="N3" s="142" t="s">
        <v>143</v>
      </c>
      <c r="O3" s="146"/>
      <c r="P3" s="149" t="s">
        <v>144</v>
      </c>
    </row>
    <row r="4" spans="1:16">
      <c r="C4" s="118"/>
      <c r="D4" s="119"/>
      <c r="E4" s="147"/>
      <c r="F4" s="148"/>
      <c r="G4" s="118"/>
      <c r="H4" s="122"/>
      <c r="I4" s="122"/>
      <c r="J4" s="122"/>
      <c r="K4" s="118"/>
      <c r="L4" s="119"/>
      <c r="M4" s="150"/>
      <c r="N4" s="55" t="s">
        <v>145</v>
      </c>
      <c r="O4" s="55" t="s">
        <v>146</v>
      </c>
      <c r="P4" s="150"/>
    </row>
    <row r="5" spans="1:16">
      <c r="C5" s="56"/>
      <c r="D5" s="57"/>
      <c r="E5" s="58"/>
      <c r="F5" s="55"/>
      <c r="G5" s="59"/>
      <c r="H5" s="10"/>
      <c r="I5" s="10"/>
      <c r="J5" s="10"/>
      <c r="K5" s="59"/>
      <c r="L5" s="60"/>
      <c r="M5" s="118"/>
      <c r="N5" s="122"/>
      <c r="O5" s="122"/>
      <c r="P5" s="119"/>
    </row>
    <row r="6" spans="1:16">
      <c r="C6" s="56"/>
      <c r="D6" s="57"/>
      <c r="E6" s="58"/>
      <c r="F6" s="55"/>
      <c r="G6" s="59"/>
      <c r="H6" s="10"/>
      <c r="I6" s="10"/>
      <c r="J6" s="10"/>
      <c r="K6" s="59"/>
      <c r="L6" s="60"/>
      <c r="M6" s="118"/>
      <c r="N6" s="122"/>
      <c r="O6" s="122"/>
      <c r="P6" s="119"/>
    </row>
    <row r="7" spans="1:16">
      <c r="A7" s="117" t="s">
        <v>82</v>
      </c>
      <c r="C7" s="126" t="s">
        <v>225</v>
      </c>
      <c r="D7" s="57" t="s">
        <v>147</v>
      </c>
      <c r="E7" s="127" t="s">
        <v>204</v>
      </c>
      <c r="F7" s="58" t="s">
        <v>148</v>
      </c>
      <c r="G7" s="59">
        <v>1</v>
      </c>
      <c r="H7" s="10">
        <v>1</v>
      </c>
      <c r="I7" s="10" t="s">
        <v>197</v>
      </c>
      <c r="J7" s="10" t="s">
        <v>229</v>
      </c>
      <c r="K7" s="59" t="s">
        <v>226</v>
      </c>
      <c r="L7" s="60" t="s">
        <v>198</v>
      </c>
      <c r="M7" s="59" t="s">
        <v>199</v>
      </c>
      <c r="N7" s="10" t="s">
        <v>200</v>
      </c>
      <c r="O7" s="10" t="s">
        <v>149</v>
      </c>
      <c r="P7" s="60" t="s">
        <v>150</v>
      </c>
    </row>
    <row r="8" spans="1:16">
      <c r="A8" s="117" t="s">
        <v>34</v>
      </c>
      <c r="C8" s="126" t="s">
        <v>152</v>
      </c>
      <c r="D8" s="57" t="s">
        <v>147</v>
      </c>
      <c r="E8" s="127" t="s">
        <v>151</v>
      </c>
      <c r="F8" s="58" t="s">
        <v>148</v>
      </c>
      <c r="G8" s="59">
        <v>1</v>
      </c>
      <c r="H8" s="10">
        <v>1</v>
      </c>
      <c r="I8" s="10" t="s">
        <v>197</v>
      </c>
      <c r="J8" s="10" t="s">
        <v>229</v>
      </c>
      <c r="K8" s="59" t="s">
        <v>226</v>
      </c>
      <c r="L8" s="60" t="s">
        <v>198</v>
      </c>
      <c r="M8" s="59" t="s">
        <v>199</v>
      </c>
      <c r="N8" s="10" t="s">
        <v>200</v>
      </c>
      <c r="O8" s="10" t="s">
        <v>149</v>
      </c>
      <c r="P8" s="60" t="s">
        <v>150</v>
      </c>
    </row>
    <row r="9" spans="1:16">
      <c r="A9" s="117" t="s">
        <v>35</v>
      </c>
      <c r="C9" s="126" t="s">
        <v>151</v>
      </c>
      <c r="D9" s="57" t="s">
        <v>147</v>
      </c>
      <c r="E9" s="127" t="s">
        <v>205</v>
      </c>
      <c r="F9" s="58" t="s">
        <v>148</v>
      </c>
      <c r="G9" s="59">
        <v>1</v>
      </c>
      <c r="H9" s="10">
        <v>1</v>
      </c>
      <c r="I9" s="10" t="s">
        <v>197</v>
      </c>
      <c r="J9" s="10" t="s">
        <v>229</v>
      </c>
      <c r="K9" s="59" t="s">
        <v>226</v>
      </c>
      <c r="L9" s="60" t="s">
        <v>198</v>
      </c>
      <c r="M9" s="59" t="s">
        <v>199</v>
      </c>
      <c r="N9" s="10" t="s">
        <v>200</v>
      </c>
      <c r="O9" s="10" t="s">
        <v>149</v>
      </c>
      <c r="P9" s="60" t="s">
        <v>150</v>
      </c>
    </row>
    <row r="10" spans="1:16">
      <c r="A10" s="10" t="s">
        <v>26</v>
      </c>
      <c r="C10" s="56" t="s">
        <v>46</v>
      </c>
      <c r="D10" s="57" t="s">
        <v>147</v>
      </c>
      <c r="E10" s="58" t="s">
        <v>46</v>
      </c>
      <c r="F10" s="58" t="s">
        <v>46</v>
      </c>
      <c r="G10" s="59">
        <v>1</v>
      </c>
      <c r="H10" s="10">
        <v>1</v>
      </c>
      <c r="I10" s="10" t="s">
        <v>197</v>
      </c>
      <c r="J10" s="10" t="s">
        <v>229</v>
      </c>
      <c r="K10" s="59" t="s">
        <v>226</v>
      </c>
      <c r="L10" s="60" t="s">
        <v>198</v>
      </c>
      <c r="M10" s="59" t="s">
        <v>199</v>
      </c>
      <c r="N10" s="10" t="s">
        <v>200</v>
      </c>
      <c r="O10" s="10" t="s">
        <v>149</v>
      </c>
      <c r="P10" s="60" t="s">
        <v>150</v>
      </c>
    </row>
    <row r="11" spans="1:16">
      <c r="A11" s="10" t="s">
        <v>27</v>
      </c>
      <c r="C11" s="56" t="s">
        <v>46</v>
      </c>
      <c r="D11" s="57" t="s">
        <v>147</v>
      </c>
      <c r="E11" s="58" t="s">
        <v>46</v>
      </c>
      <c r="F11" s="58" t="s">
        <v>46</v>
      </c>
      <c r="G11" s="59" t="s">
        <v>153</v>
      </c>
      <c r="H11" s="10" t="s">
        <v>46</v>
      </c>
      <c r="I11" s="10" t="s">
        <v>46</v>
      </c>
      <c r="J11" s="10" t="s">
        <v>229</v>
      </c>
      <c r="K11" s="59" t="s">
        <v>226</v>
      </c>
      <c r="L11" s="60" t="s">
        <v>198</v>
      </c>
      <c r="M11" s="59" t="s">
        <v>199</v>
      </c>
      <c r="N11" s="10" t="s">
        <v>200</v>
      </c>
      <c r="O11" s="10" t="s">
        <v>149</v>
      </c>
      <c r="P11" s="60" t="s">
        <v>150</v>
      </c>
    </row>
    <row r="12" spans="1:16">
      <c r="A12" s="13" t="s">
        <v>28</v>
      </c>
      <c r="C12" s="56" t="s">
        <v>46</v>
      </c>
      <c r="D12" s="57" t="s">
        <v>147</v>
      </c>
      <c r="E12" s="58" t="s">
        <v>46</v>
      </c>
      <c r="F12" s="58" t="s">
        <v>46</v>
      </c>
      <c r="G12" s="59" t="s">
        <v>153</v>
      </c>
      <c r="H12" s="10" t="s">
        <v>46</v>
      </c>
      <c r="I12" s="10" t="s">
        <v>46</v>
      </c>
      <c r="J12" s="10" t="s">
        <v>229</v>
      </c>
      <c r="K12" s="59" t="s">
        <v>226</v>
      </c>
      <c r="L12" s="60" t="s">
        <v>198</v>
      </c>
      <c r="M12" s="59" t="s">
        <v>154</v>
      </c>
      <c r="N12" s="10" t="s">
        <v>155</v>
      </c>
      <c r="O12" s="10" t="s">
        <v>156</v>
      </c>
      <c r="P12" s="60" t="s">
        <v>150</v>
      </c>
    </row>
    <row r="13" spans="1:16">
      <c r="A13" s="10" t="s">
        <v>29</v>
      </c>
      <c r="C13" s="56" t="s">
        <v>46</v>
      </c>
      <c r="D13" s="57" t="s">
        <v>147</v>
      </c>
      <c r="E13" s="58" t="s">
        <v>46</v>
      </c>
      <c r="F13" s="58" t="s">
        <v>46</v>
      </c>
      <c r="G13" s="59" t="s">
        <v>153</v>
      </c>
      <c r="H13" s="10" t="s">
        <v>46</v>
      </c>
      <c r="I13" s="10" t="s">
        <v>46</v>
      </c>
      <c r="J13" s="10" t="s">
        <v>229</v>
      </c>
      <c r="K13" s="59" t="s">
        <v>226</v>
      </c>
      <c r="L13" s="60" t="s">
        <v>198</v>
      </c>
      <c r="M13" s="59" t="s">
        <v>154</v>
      </c>
      <c r="N13" s="10" t="s">
        <v>155</v>
      </c>
      <c r="O13" s="10" t="s">
        <v>156</v>
      </c>
      <c r="P13" s="60" t="s">
        <v>155</v>
      </c>
    </row>
    <row r="14" spans="1:16">
      <c r="A14" s="13" t="s">
        <v>30</v>
      </c>
      <c r="C14" s="56" t="s">
        <v>46</v>
      </c>
      <c r="D14" s="57" t="s">
        <v>147</v>
      </c>
      <c r="E14" s="58" t="s">
        <v>46</v>
      </c>
      <c r="F14" s="58" t="s">
        <v>46</v>
      </c>
      <c r="G14" s="59" t="s">
        <v>153</v>
      </c>
      <c r="H14" s="10" t="s">
        <v>46</v>
      </c>
      <c r="I14" s="10" t="s">
        <v>46</v>
      </c>
      <c r="J14" s="10" t="s">
        <v>229</v>
      </c>
      <c r="K14" s="59" t="s">
        <v>226</v>
      </c>
      <c r="L14" s="60" t="s">
        <v>198</v>
      </c>
      <c r="M14" s="59" t="s">
        <v>154</v>
      </c>
      <c r="N14" s="10" t="s">
        <v>155</v>
      </c>
      <c r="O14" s="10" t="s">
        <v>156</v>
      </c>
      <c r="P14" s="60" t="s">
        <v>155</v>
      </c>
    </row>
    <row r="15" spans="1:16">
      <c r="A15" s="13" t="s">
        <v>31</v>
      </c>
      <c r="C15" s="56" t="s">
        <v>46</v>
      </c>
      <c r="D15" s="57" t="s">
        <v>147</v>
      </c>
      <c r="E15" s="58" t="s">
        <v>46</v>
      </c>
      <c r="F15" s="58" t="s">
        <v>46</v>
      </c>
      <c r="G15" s="59" t="s">
        <v>153</v>
      </c>
      <c r="H15" s="10" t="s">
        <v>46</v>
      </c>
      <c r="I15" s="10" t="s">
        <v>46</v>
      </c>
      <c r="J15" s="10" t="s">
        <v>229</v>
      </c>
      <c r="K15" s="59" t="s">
        <v>226</v>
      </c>
      <c r="L15" s="60" t="s">
        <v>198</v>
      </c>
      <c r="M15" s="59" t="s">
        <v>154</v>
      </c>
      <c r="N15" s="10" t="s">
        <v>155</v>
      </c>
      <c r="O15" s="10" t="s">
        <v>156</v>
      </c>
      <c r="P15" s="60" t="s">
        <v>155</v>
      </c>
    </row>
    <row r="16" spans="1:16">
      <c r="A16" s="13" t="s">
        <v>32</v>
      </c>
      <c r="C16" s="56" t="s">
        <v>46</v>
      </c>
      <c r="D16" s="57" t="s">
        <v>147</v>
      </c>
      <c r="E16" s="58" t="s">
        <v>46</v>
      </c>
      <c r="F16" s="58" t="s">
        <v>46</v>
      </c>
      <c r="G16" s="59" t="s">
        <v>153</v>
      </c>
      <c r="H16" s="10" t="s">
        <v>46</v>
      </c>
      <c r="I16" s="10" t="s">
        <v>46</v>
      </c>
      <c r="J16" s="10" t="s">
        <v>229</v>
      </c>
      <c r="K16" s="59" t="s">
        <v>226</v>
      </c>
      <c r="L16" s="60" t="s">
        <v>198</v>
      </c>
      <c r="M16" s="59" t="s">
        <v>154</v>
      </c>
      <c r="N16" s="10" t="s">
        <v>155</v>
      </c>
      <c r="O16" s="10" t="s">
        <v>156</v>
      </c>
      <c r="P16" s="60" t="s">
        <v>155</v>
      </c>
    </row>
    <row r="17" spans="1:16">
      <c r="C17" s="59"/>
      <c r="D17" s="10"/>
      <c r="E17" s="58"/>
      <c r="F17" s="58"/>
      <c r="G17" s="59"/>
      <c r="H17" s="10"/>
      <c r="I17" s="10"/>
      <c r="J17" s="10"/>
      <c r="K17" s="59"/>
      <c r="L17" s="60"/>
      <c r="M17" s="59"/>
      <c r="N17" s="10"/>
      <c r="O17" s="10"/>
      <c r="P17" s="60"/>
    </row>
    <row r="18" spans="1:16">
      <c r="A18" s="10"/>
      <c r="C18" s="59"/>
      <c r="D18" s="10"/>
      <c r="E18" s="58"/>
      <c r="F18" s="58"/>
      <c r="G18" s="59"/>
      <c r="H18" s="10"/>
      <c r="I18" s="10"/>
      <c r="J18" s="10"/>
      <c r="K18" s="59"/>
      <c r="L18" s="60"/>
      <c r="M18" s="59"/>
      <c r="N18" s="10"/>
      <c r="O18" s="10"/>
      <c r="P18" s="60"/>
    </row>
    <row r="19" spans="1:16">
      <c r="A19" s="10" t="s">
        <v>33</v>
      </c>
      <c r="C19" s="120" t="s">
        <v>46</v>
      </c>
      <c r="D19" s="61" t="s">
        <v>147</v>
      </c>
      <c r="E19" s="62" t="s">
        <v>46</v>
      </c>
      <c r="F19" s="62" t="s">
        <v>46</v>
      </c>
      <c r="G19" s="120" t="s">
        <v>153</v>
      </c>
      <c r="H19" s="63" t="s">
        <v>46</v>
      </c>
      <c r="I19" s="63" t="s">
        <v>46</v>
      </c>
      <c r="J19" s="63" t="s">
        <v>229</v>
      </c>
      <c r="K19" s="120" t="s">
        <v>226</v>
      </c>
      <c r="L19" s="121" t="s">
        <v>198</v>
      </c>
      <c r="M19" s="120" t="s">
        <v>157</v>
      </c>
      <c r="N19" s="63" t="s">
        <v>155</v>
      </c>
      <c r="O19" s="63" t="s">
        <v>156</v>
      </c>
      <c r="P19" s="121" t="s">
        <v>155</v>
      </c>
    </row>
    <row r="22" spans="1:16">
      <c r="C22" s="142" t="s">
        <v>130</v>
      </c>
      <c r="D22" s="143"/>
      <c r="E22" s="54" t="s">
        <v>131</v>
      </c>
      <c r="F22" s="54" t="s">
        <v>132</v>
      </c>
      <c r="G22" s="143" t="s">
        <v>133</v>
      </c>
      <c r="H22" s="143"/>
      <c r="I22" s="143"/>
      <c r="J22" s="143"/>
      <c r="K22" s="144" t="s">
        <v>223</v>
      </c>
      <c r="L22" s="145"/>
      <c r="M22" s="143" t="s">
        <v>134</v>
      </c>
      <c r="N22" s="143"/>
      <c r="O22" s="143"/>
      <c r="P22" s="146"/>
    </row>
    <row r="23" spans="1:16">
      <c r="C23" s="54" t="s">
        <v>135</v>
      </c>
      <c r="D23" s="54" t="s">
        <v>136</v>
      </c>
      <c r="E23" s="144"/>
      <c r="F23" s="145"/>
      <c r="G23" s="116" t="s">
        <v>137</v>
      </c>
      <c r="H23" s="54" t="s">
        <v>138</v>
      </c>
      <c r="I23" s="54" t="s">
        <v>139</v>
      </c>
      <c r="J23" s="115" t="s">
        <v>140</v>
      </c>
      <c r="K23" s="55" t="s">
        <v>224</v>
      </c>
      <c r="L23" s="54" t="s">
        <v>141</v>
      </c>
      <c r="M23" s="149" t="s">
        <v>142</v>
      </c>
      <c r="N23" s="142" t="s">
        <v>143</v>
      </c>
      <c r="O23" s="146"/>
      <c r="P23" s="149" t="s">
        <v>144</v>
      </c>
    </row>
    <row r="24" spans="1:16">
      <c r="C24" s="115"/>
      <c r="D24" s="119"/>
      <c r="E24" s="147"/>
      <c r="F24" s="148"/>
      <c r="G24" s="118"/>
      <c r="H24" s="122"/>
      <c r="I24" s="122"/>
      <c r="J24" s="122"/>
      <c r="K24" s="59"/>
      <c r="L24" s="60"/>
      <c r="M24" s="150"/>
      <c r="N24" s="55" t="s">
        <v>145</v>
      </c>
      <c r="O24" s="55" t="s">
        <v>146</v>
      </c>
      <c r="P24" s="150"/>
    </row>
    <row r="25" spans="1:16">
      <c r="A25" s="117" t="s">
        <v>227</v>
      </c>
      <c r="C25" s="128" t="s">
        <v>206</v>
      </c>
      <c r="D25" s="129" t="s">
        <v>147</v>
      </c>
      <c r="E25" s="58" t="s">
        <v>151</v>
      </c>
      <c r="F25" s="118" t="s">
        <v>46</v>
      </c>
      <c r="G25" s="118">
        <v>0</v>
      </c>
      <c r="H25" s="122">
        <v>2</v>
      </c>
      <c r="I25" s="119" t="s">
        <v>201</v>
      </c>
      <c r="J25" s="122" t="s">
        <v>229</v>
      </c>
      <c r="K25" s="59" t="s">
        <v>226</v>
      </c>
      <c r="L25" s="60" t="s">
        <v>202</v>
      </c>
      <c r="M25" s="118" t="s">
        <v>203</v>
      </c>
      <c r="N25" s="122" t="s">
        <v>158</v>
      </c>
      <c r="O25" s="122" t="s">
        <v>149</v>
      </c>
      <c r="P25" s="119" t="s">
        <v>150</v>
      </c>
    </row>
    <row r="26" spans="1:16">
      <c r="A26" s="10" t="s">
        <v>228</v>
      </c>
      <c r="C26" s="128" t="s">
        <v>206</v>
      </c>
      <c r="D26" s="64" t="s">
        <v>147</v>
      </c>
      <c r="E26" s="58" t="s">
        <v>46</v>
      </c>
      <c r="F26" s="59" t="s">
        <v>46</v>
      </c>
      <c r="G26" s="59" t="s">
        <v>153</v>
      </c>
      <c r="H26" s="10" t="s">
        <v>46</v>
      </c>
      <c r="I26" s="60" t="s">
        <v>46</v>
      </c>
      <c r="J26" s="10" t="s">
        <v>229</v>
      </c>
      <c r="K26" s="59" t="s">
        <v>226</v>
      </c>
      <c r="L26" s="60" t="s">
        <v>202</v>
      </c>
      <c r="M26" s="59" t="s">
        <v>154</v>
      </c>
      <c r="N26" s="10" t="s">
        <v>155</v>
      </c>
      <c r="O26" s="10" t="s">
        <v>156</v>
      </c>
      <c r="P26" s="60" t="s">
        <v>155</v>
      </c>
    </row>
    <row r="27" spans="1:16">
      <c r="A27" s="10" t="s">
        <v>42</v>
      </c>
      <c r="C27" s="59" t="s">
        <v>46</v>
      </c>
      <c r="D27" s="64" t="s">
        <v>147</v>
      </c>
      <c r="E27" s="58" t="s">
        <v>46</v>
      </c>
      <c r="F27" s="59" t="s">
        <v>46</v>
      </c>
      <c r="G27" s="59" t="s">
        <v>153</v>
      </c>
      <c r="H27" s="10" t="s">
        <v>46</v>
      </c>
      <c r="I27" s="60" t="s">
        <v>46</v>
      </c>
      <c r="J27" s="10" t="s">
        <v>229</v>
      </c>
      <c r="K27" s="59" t="s">
        <v>226</v>
      </c>
      <c r="L27" s="60" t="s">
        <v>202</v>
      </c>
      <c r="M27" s="59" t="s">
        <v>154</v>
      </c>
      <c r="N27" s="10" t="s">
        <v>155</v>
      </c>
      <c r="O27" s="10" t="s">
        <v>156</v>
      </c>
      <c r="P27" s="60" t="s">
        <v>155</v>
      </c>
    </row>
    <row r="28" spans="1:16">
      <c r="A28" s="10" t="s">
        <v>43</v>
      </c>
      <c r="C28" s="59" t="s">
        <v>46</v>
      </c>
      <c r="D28" s="64" t="s">
        <v>147</v>
      </c>
      <c r="E28" s="58" t="s">
        <v>46</v>
      </c>
      <c r="F28" s="59" t="s">
        <v>46</v>
      </c>
      <c r="G28" s="59" t="s">
        <v>153</v>
      </c>
      <c r="H28" s="10" t="s">
        <v>46</v>
      </c>
      <c r="I28" s="60" t="s">
        <v>46</v>
      </c>
      <c r="J28" s="10" t="s">
        <v>229</v>
      </c>
      <c r="K28" s="59" t="s">
        <v>226</v>
      </c>
      <c r="L28" s="60" t="s">
        <v>202</v>
      </c>
      <c r="M28" s="59" t="s">
        <v>154</v>
      </c>
      <c r="N28" s="10" t="s">
        <v>155</v>
      </c>
      <c r="O28" s="10" t="s">
        <v>156</v>
      </c>
      <c r="P28" s="60" t="s">
        <v>155</v>
      </c>
    </row>
    <row r="29" spans="1:16">
      <c r="A29" s="10" t="s">
        <v>44</v>
      </c>
      <c r="C29" s="59" t="s">
        <v>46</v>
      </c>
      <c r="D29" s="64" t="s">
        <v>147</v>
      </c>
      <c r="E29" s="58" t="s">
        <v>46</v>
      </c>
      <c r="F29" s="59" t="s">
        <v>46</v>
      </c>
      <c r="G29" s="59" t="s">
        <v>153</v>
      </c>
      <c r="H29" s="10" t="s">
        <v>46</v>
      </c>
      <c r="I29" s="60" t="s">
        <v>46</v>
      </c>
      <c r="J29" s="10" t="s">
        <v>229</v>
      </c>
      <c r="K29" s="59" t="s">
        <v>226</v>
      </c>
      <c r="L29" s="60" t="s">
        <v>202</v>
      </c>
      <c r="M29" s="59" t="s">
        <v>154</v>
      </c>
      <c r="N29" s="10" t="s">
        <v>155</v>
      </c>
      <c r="O29" s="10" t="s">
        <v>156</v>
      </c>
      <c r="P29" s="60" t="s">
        <v>155</v>
      </c>
    </row>
    <row r="30" spans="1:16">
      <c r="A30" s="13" t="s">
        <v>45</v>
      </c>
      <c r="C30" s="120" t="s">
        <v>46</v>
      </c>
      <c r="D30" s="65" t="s">
        <v>147</v>
      </c>
      <c r="E30" s="62" t="s">
        <v>46</v>
      </c>
      <c r="F30" s="120" t="s">
        <v>46</v>
      </c>
      <c r="G30" s="120" t="s">
        <v>153</v>
      </c>
      <c r="H30" s="63" t="s">
        <v>46</v>
      </c>
      <c r="I30" s="121" t="s">
        <v>46</v>
      </c>
      <c r="J30" s="121" t="s">
        <v>229</v>
      </c>
      <c r="K30" s="120" t="s">
        <v>226</v>
      </c>
      <c r="L30" s="121" t="s">
        <v>202</v>
      </c>
      <c r="M30" s="120" t="s">
        <v>157</v>
      </c>
      <c r="N30" s="63" t="s">
        <v>155</v>
      </c>
      <c r="O30" s="63" t="s">
        <v>156</v>
      </c>
      <c r="P30" s="121" t="s">
        <v>155</v>
      </c>
    </row>
  </sheetData>
  <mergeCells count="17">
    <mergeCell ref="E23:F24"/>
    <mergeCell ref="M23:M24"/>
    <mergeCell ref="N23:O23"/>
    <mergeCell ref="P23:P24"/>
    <mergeCell ref="M3:M4"/>
    <mergeCell ref="N3:O3"/>
    <mergeCell ref="P3:P4"/>
    <mergeCell ref="C22:D22"/>
    <mergeCell ref="G22:J22"/>
    <mergeCell ref="K22:L22"/>
    <mergeCell ref="M22:P22"/>
    <mergeCell ref="C1:P1"/>
    <mergeCell ref="C2:D2"/>
    <mergeCell ref="G2:J2"/>
    <mergeCell ref="K2:L2"/>
    <mergeCell ref="M2:P2"/>
    <mergeCell ref="E3:F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opLeftCell="A22" workbookViewId="0">
      <selection activeCell="C30" sqref="C30:Y30"/>
    </sheetView>
  </sheetViews>
  <sheetFormatPr defaultRowHeight="14.4"/>
  <cols>
    <col min="1" max="1" width="14.33203125" customWidth="1"/>
    <col min="2" max="2" width="16.6640625" customWidth="1"/>
  </cols>
  <sheetData>
    <row r="1" spans="1:25" s="5" customFormat="1">
      <c r="A1" s="3" t="s">
        <v>47</v>
      </c>
      <c r="B1" s="4" t="s">
        <v>48</v>
      </c>
      <c r="C1" s="164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3"/>
    </row>
    <row r="2" spans="1:25" s="5" customFormat="1">
      <c r="A2" s="6">
        <v>1</v>
      </c>
      <c r="B2" s="4" t="s">
        <v>49</v>
      </c>
      <c r="C2" s="151" t="s">
        <v>50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1:25" s="5" customFormat="1" ht="45" customHeight="1">
      <c r="A3" s="6">
        <v>2</v>
      </c>
      <c r="B3" s="4" t="s">
        <v>51</v>
      </c>
      <c r="C3" s="166" t="s">
        <v>50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68"/>
      <c r="U3" s="68"/>
      <c r="V3" s="68"/>
      <c r="W3" s="68"/>
      <c r="X3" s="68"/>
      <c r="Y3" s="70"/>
    </row>
    <row r="4" spans="1:25" s="5" customFormat="1">
      <c r="A4" s="6">
        <v>3</v>
      </c>
      <c r="B4" s="7" t="s">
        <v>52</v>
      </c>
      <c r="C4" s="164" t="s">
        <v>164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3"/>
    </row>
    <row r="5" spans="1:25" s="5" customFormat="1" ht="60" customHeight="1">
      <c r="A5" s="6">
        <v>4</v>
      </c>
      <c r="B5" s="7" t="s">
        <v>53</v>
      </c>
      <c r="C5" s="166" t="s">
        <v>84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8"/>
    </row>
    <row r="6" spans="1:25" s="5" customFormat="1" ht="60" customHeight="1">
      <c r="A6" s="6"/>
      <c r="B6" s="7"/>
      <c r="C6" s="166" t="s">
        <v>88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8"/>
    </row>
    <row r="7" spans="1:25" s="5" customFormat="1" ht="60" customHeight="1">
      <c r="A7" s="6"/>
      <c r="B7" s="7"/>
      <c r="C7" s="166" t="s">
        <v>230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8"/>
    </row>
    <row r="8" spans="1:25" s="5" customFormat="1" ht="60" customHeight="1">
      <c r="A8" s="6"/>
      <c r="B8" s="7"/>
      <c r="C8" s="166" t="s">
        <v>231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8"/>
    </row>
    <row r="9" spans="1:25" s="5" customFormat="1" ht="60" customHeight="1">
      <c r="A9" s="6"/>
      <c r="B9" s="7"/>
      <c r="C9" s="166" t="s">
        <v>232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8"/>
    </row>
    <row r="10" spans="1:25" s="5" customFormat="1" ht="15" customHeight="1">
      <c r="A10" s="6">
        <v>9</v>
      </c>
      <c r="B10" s="8" t="s">
        <v>54</v>
      </c>
      <c r="C10" s="169" t="s">
        <v>90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1"/>
    </row>
    <row r="11" spans="1:25" s="5" customFormat="1" ht="15" customHeight="1">
      <c r="A11" s="6"/>
      <c r="B11" s="8"/>
      <c r="C11" s="77" t="s">
        <v>89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/>
    </row>
    <row r="12" spans="1:25" s="5" customFormat="1" ht="15" customHeight="1">
      <c r="A12" s="6"/>
      <c r="B12" s="8"/>
      <c r="C12" s="15" t="s">
        <v>165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7"/>
    </row>
    <row r="13" spans="1:25" s="5" customFormat="1" ht="15" customHeight="1">
      <c r="A13" s="6"/>
      <c r="B13" s="8"/>
      <c r="C13" s="76" t="s">
        <v>91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/>
    </row>
    <row r="14" spans="1:25" s="5" customFormat="1" ht="15" customHeight="1">
      <c r="A14" s="6"/>
      <c r="B14" s="8"/>
      <c r="C14" s="77" t="s">
        <v>166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/>
    </row>
    <row r="15" spans="1:25" s="5" customFormat="1" ht="15" customHeight="1">
      <c r="A15" s="6"/>
      <c r="B15" s="8"/>
      <c r="C15" s="15" t="s">
        <v>92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9"/>
    </row>
    <row r="16" spans="1:25" s="5" customFormat="1" ht="15" customHeight="1">
      <c r="A16" s="6"/>
      <c r="B16" s="8"/>
      <c r="C16" s="76" t="s">
        <v>93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7"/>
    </row>
    <row r="17" spans="1:34" s="5" customFormat="1" ht="15" customHeight="1">
      <c r="A17" s="6"/>
      <c r="B17" s="8"/>
      <c r="C17" s="78" t="s">
        <v>167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9"/>
    </row>
    <row r="18" spans="1:34" s="5" customFormat="1" ht="15" customHeight="1">
      <c r="A18" s="6"/>
      <c r="B18" s="8"/>
      <c r="C18" s="20" t="s">
        <v>94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7"/>
    </row>
    <row r="19" spans="1:34" s="5" customFormat="1" ht="15" customHeight="1">
      <c r="A19" s="6"/>
      <c r="B19" s="8"/>
      <c r="C19" s="130" t="s">
        <v>233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6"/>
      <c r="V19" s="16"/>
      <c r="W19" s="16"/>
      <c r="X19" s="16"/>
      <c r="Y19" s="17"/>
    </row>
    <row r="20" spans="1:34" s="5" customFormat="1" ht="15" customHeight="1">
      <c r="A20" s="6"/>
      <c r="B20" s="8"/>
      <c r="C20" s="132" t="s">
        <v>234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8"/>
      <c r="V20" s="18"/>
      <c r="W20" s="18"/>
      <c r="X20" s="18"/>
      <c r="Y20" s="19"/>
    </row>
    <row r="21" spans="1:34" s="5" customFormat="1" ht="15" customHeight="1">
      <c r="A21" s="6"/>
      <c r="B21" s="8"/>
      <c r="C21" s="134" t="s">
        <v>235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6"/>
      <c r="V21" s="16"/>
      <c r="W21" s="16"/>
      <c r="X21" s="16"/>
      <c r="Y21" s="17"/>
    </row>
    <row r="22" spans="1:34" s="5" customFormat="1" ht="15" customHeight="1">
      <c r="A22" s="6"/>
      <c r="B22" s="8"/>
      <c r="C22" s="130" t="s">
        <v>236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6"/>
      <c r="V22" s="16"/>
      <c r="W22" s="16"/>
      <c r="X22" s="16"/>
      <c r="Y22" s="17"/>
    </row>
    <row r="23" spans="1:34" s="5" customFormat="1" ht="15" customHeight="1">
      <c r="A23" s="6"/>
      <c r="B23" s="8"/>
      <c r="C23" s="132" t="s">
        <v>237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8"/>
      <c r="V23" s="18"/>
      <c r="W23" s="18"/>
      <c r="X23" s="18"/>
      <c r="Y23" s="19"/>
    </row>
    <row r="24" spans="1:34" s="5" customFormat="1" ht="15" customHeight="1">
      <c r="A24" s="6"/>
      <c r="B24" s="8"/>
      <c r="C24" s="134" t="s">
        <v>238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6"/>
      <c r="V24" s="16"/>
      <c r="W24" s="16"/>
      <c r="X24" s="16"/>
      <c r="Y24" s="17"/>
    </row>
    <row r="25" spans="1:34" s="5" customFormat="1" ht="30" customHeight="1">
      <c r="A25" s="6">
        <v>10</v>
      </c>
      <c r="B25" s="7" t="s">
        <v>55</v>
      </c>
      <c r="C25" s="151" t="s">
        <v>56</v>
      </c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3"/>
    </row>
    <row r="26" spans="1:34" s="9" customFormat="1" ht="30" customHeight="1">
      <c r="A26" s="6">
        <v>10</v>
      </c>
      <c r="B26" s="7" t="s">
        <v>57</v>
      </c>
      <c r="C26" s="69" t="s">
        <v>76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70"/>
      <c r="Z26" s="5"/>
      <c r="AA26" s="5"/>
      <c r="AB26" s="5"/>
      <c r="AC26" s="5"/>
      <c r="AD26" s="5"/>
      <c r="AE26" s="5"/>
      <c r="AF26" s="5"/>
      <c r="AG26" s="5"/>
      <c r="AH26" s="5"/>
    </row>
    <row r="27" spans="1:34" s="9" customFormat="1" ht="15" customHeight="1">
      <c r="A27" s="6">
        <v>11</v>
      </c>
      <c r="B27" s="7" t="s">
        <v>58</v>
      </c>
      <c r="C27" s="172" t="s">
        <v>75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4"/>
      <c r="Z27" s="5"/>
      <c r="AA27" s="5"/>
      <c r="AB27" s="5"/>
      <c r="AC27" s="5"/>
      <c r="AD27" s="5"/>
      <c r="AE27" s="5"/>
      <c r="AF27" s="5"/>
      <c r="AG27" s="5"/>
      <c r="AH27" s="5"/>
    </row>
    <row r="28" spans="1:34" s="9" customFormat="1" ht="43.2" customHeight="1">
      <c r="A28" s="6">
        <v>14</v>
      </c>
      <c r="B28" s="7" t="s">
        <v>59</v>
      </c>
      <c r="C28" s="176" t="s">
        <v>207</v>
      </c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70"/>
      <c r="Z28" s="5"/>
      <c r="AA28" s="5"/>
      <c r="AB28" s="5"/>
      <c r="AC28" s="5"/>
      <c r="AD28" s="5"/>
      <c r="AE28" s="5"/>
      <c r="AF28" s="5"/>
      <c r="AG28" s="5"/>
      <c r="AH28" s="5"/>
    </row>
    <row r="29" spans="1:34" s="9" customFormat="1" ht="45" customHeight="1">
      <c r="A29" s="6">
        <v>15</v>
      </c>
      <c r="B29" s="7" t="s">
        <v>60</v>
      </c>
      <c r="C29" s="175" t="s">
        <v>239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4"/>
      <c r="Z29" s="5"/>
      <c r="AA29" s="5"/>
      <c r="AB29" s="5"/>
      <c r="AC29" s="5"/>
      <c r="AD29" s="5"/>
      <c r="AE29" s="5"/>
      <c r="AF29" s="5"/>
      <c r="AG29" s="5"/>
      <c r="AH29" s="5"/>
    </row>
    <row r="30" spans="1:34" s="9" customFormat="1" ht="43.2">
      <c r="A30" s="6">
        <v>17</v>
      </c>
      <c r="B30" s="7" t="s">
        <v>61</v>
      </c>
      <c r="C30" s="164" t="s">
        <v>62</v>
      </c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3"/>
      <c r="Z30" s="5"/>
      <c r="AA30" s="5"/>
      <c r="AB30" s="5"/>
      <c r="AC30" s="5"/>
      <c r="AD30" s="5"/>
      <c r="AE30" s="5"/>
      <c r="AF30" s="5"/>
      <c r="AG30" s="5"/>
      <c r="AH30" s="5"/>
    </row>
    <row r="31" spans="1:34" s="9" customFormat="1" ht="30" customHeight="1">
      <c r="A31" s="154">
        <v>18</v>
      </c>
      <c r="B31" s="7" t="s">
        <v>63</v>
      </c>
      <c r="C31" s="165" t="s">
        <v>85</v>
      </c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3"/>
      <c r="Z31" s="5"/>
      <c r="AA31" s="5"/>
      <c r="AB31" s="5"/>
      <c r="AC31" s="5"/>
      <c r="AD31" s="5"/>
      <c r="AE31" s="5"/>
      <c r="AF31" s="5"/>
      <c r="AG31" s="5"/>
      <c r="AH31" s="5"/>
    </row>
    <row r="32" spans="1:34" s="9" customFormat="1" ht="30" customHeight="1">
      <c r="A32" s="155"/>
      <c r="B32" s="7"/>
      <c r="C32" s="165" t="s">
        <v>86</v>
      </c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3"/>
      <c r="Z32" s="5"/>
      <c r="AA32" s="5"/>
      <c r="AB32" s="5"/>
      <c r="AC32" s="5"/>
      <c r="AD32" s="5"/>
      <c r="AE32" s="5"/>
      <c r="AF32" s="5"/>
      <c r="AG32" s="5"/>
      <c r="AH32" s="5"/>
    </row>
    <row r="33" spans="1:34" s="9" customFormat="1" ht="30" customHeight="1">
      <c r="A33" s="155"/>
      <c r="B33" s="7"/>
      <c r="C33" s="165" t="s">
        <v>87</v>
      </c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3"/>
      <c r="Z33" s="5"/>
      <c r="AA33" s="5"/>
      <c r="AB33" s="5"/>
      <c r="AC33" s="5"/>
      <c r="AD33" s="5"/>
      <c r="AE33" s="5"/>
      <c r="AF33" s="5"/>
      <c r="AG33" s="5"/>
      <c r="AH33" s="5"/>
    </row>
    <row r="34" spans="1:34" s="9" customFormat="1" ht="16.5" customHeight="1">
      <c r="A34" s="155"/>
      <c r="B34" s="7"/>
      <c r="C34" s="165" t="s">
        <v>174</v>
      </c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3"/>
      <c r="Z34" s="5"/>
      <c r="AA34" s="5"/>
      <c r="AB34" s="5"/>
      <c r="AC34" s="5"/>
      <c r="AD34" s="5"/>
      <c r="AE34" s="5"/>
      <c r="AF34" s="5"/>
      <c r="AG34" s="5"/>
      <c r="AH34" s="5"/>
    </row>
    <row r="35" spans="1:34" s="9" customFormat="1" ht="15" customHeight="1">
      <c r="A35" s="156"/>
      <c r="B35" s="7"/>
      <c r="C35" s="164" t="s">
        <v>64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3"/>
      <c r="Z35" s="5"/>
      <c r="AA35" s="5"/>
      <c r="AB35" s="5"/>
      <c r="AC35" s="5"/>
      <c r="AD35" s="5"/>
      <c r="AE35" s="5"/>
      <c r="AF35" s="5"/>
      <c r="AG35" s="5"/>
      <c r="AH35" s="5"/>
    </row>
    <row r="36" spans="1:34" s="9" customFormat="1" ht="26.25" customHeight="1">
      <c r="A36" s="154">
        <v>19</v>
      </c>
      <c r="B36" s="157" t="s">
        <v>65</v>
      </c>
      <c r="C36" s="160" t="s">
        <v>175</v>
      </c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3"/>
      <c r="Z36" s="5"/>
      <c r="AA36" s="5"/>
      <c r="AB36" s="5"/>
      <c r="AC36" s="5"/>
      <c r="AD36" s="5"/>
      <c r="AE36" s="5"/>
      <c r="AF36" s="5"/>
      <c r="AG36" s="5"/>
      <c r="AH36" s="5"/>
    </row>
    <row r="37" spans="1:34" s="9" customFormat="1" ht="15" customHeight="1">
      <c r="A37" s="155"/>
      <c r="B37" s="158"/>
      <c r="C37" s="69" t="s">
        <v>66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70"/>
      <c r="Z37" s="5"/>
      <c r="AA37" s="5"/>
      <c r="AB37" s="5"/>
      <c r="AC37" s="5"/>
      <c r="AD37" s="5"/>
      <c r="AE37" s="5"/>
      <c r="AF37" s="5"/>
      <c r="AG37" s="5"/>
      <c r="AH37" s="5"/>
    </row>
    <row r="38" spans="1:34" s="9" customFormat="1" ht="24.6" customHeight="1">
      <c r="A38" s="156"/>
      <c r="B38" s="159"/>
      <c r="C38" s="161" t="s">
        <v>176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3"/>
      <c r="Z38" s="5"/>
      <c r="AA38" s="5"/>
      <c r="AB38" s="5"/>
      <c r="AC38" s="5"/>
      <c r="AD38" s="5"/>
      <c r="AE38" s="5"/>
      <c r="AF38" s="5"/>
      <c r="AG38" s="5"/>
      <c r="AH38" s="5"/>
    </row>
    <row r="39" spans="1:34" s="9" customFormat="1">
      <c r="A39" s="6">
        <v>22</v>
      </c>
      <c r="B39" s="7" t="s">
        <v>67</v>
      </c>
      <c r="C39" s="151" t="s">
        <v>68</v>
      </c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3"/>
      <c r="Z39" s="5"/>
      <c r="AA39" s="5"/>
      <c r="AB39" s="5"/>
      <c r="AC39" s="5"/>
      <c r="AD39" s="5"/>
      <c r="AE39" s="5"/>
      <c r="AF39" s="5"/>
      <c r="AG39" s="5"/>
      <c r="AH39" s="5"/>
    </row>
    <row r="40" spans="1:34" s="9" customFormat="1">
      <c r="A40" s="6">
        <v>26</v>
      </c>
      <c r="B40" s="7" t="s">
        <v>69</v>
      </c>
      <c r="C40" s="67" t="s">
        <v>68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70"/>
      <c r="Z40" s="5"/>
      <c r="AA40" s="5"/>
      <c r="AB40" s="5"/>
      <c r="AC40" s="5"/>
      <c r="AD40" s="5"/>
      <c r="AE40" s="5"/>
      <c r="AF40" s="5"/>
      <c r="AG40" s="5"/>
      <c r="AH40" s="5"/>
    </row>
    <row r="41" spans="1:34" s="9" customFormat="1" ht="15" customHeight="1">
      <c r="A41" s="6">
        <v>27</v>
      </c>
      <c r="B41" s="7" t="s">
        <v>70</v>
      </c>
      <c r="C41" s="164" t="s">
        <v>71</v>
      </c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3"/>
      <c r="Z41" s="5"/>
      <c r="AA41" s="5"/>
      <c r="AB41" s="5"/>
      <c r="AC41" s="5"/>
      <c r="AD41" s="5"/>
      <c r="AE41" s="5"/>
      <c r="AF41" s="5"/>
      <c r="AG41" s="5"/>
      <c r="AH41" s="5"/>
    </row>
    <row r="42" spans="1:34" s="9" customFormat="1">
      <c r="A42" s="6">
        <v>29</v>
      </c>
      <c r="B42" s="7" t="s">
        <v>72</v>
      </c>
      <c r="C42" s="151" t="s">
        <v>68</v>
      </c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3"/>
      <c r="Z42" s="5"/>
      <c r="AA42" s="5"/>
      <c r="AB42" s="5"/>
      <c r="AC42" s="5"/>
      <c r="AD42" s="5"/>
      <c r="AE42" s="5"/>
      <c r="AF42" s="5"/>
      <c r="AG42" s="5"/>
      <c r="AH42" s="5"/>
    </row>
    <row r="43" spans="1:34" s="9" customFormat="1" ht="30" customHeight="1">
      <c r="A43" s="6"/>
      <c r="B43" s="7" t="s">
        <v>73</v>
      </c>
      <c r="C43" s="69" t="s">
        <v>74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70"/>
      <c r="Z43" s="5"/>
      <c r="AA43" s="5"/>
      <c r="AB43" s="5"/>
      <c r="AC43" s="5"/>
      <c r="AD43" s="5"/>
      <c r="AE43" s="5"/>
      <c r="AF43" s="5"/>
      <c r="AG43" s="5"/>
      <c r="AH43" s="5"/>
    </row>
  </sheetData>
  <mergeCells count="28">
    <mergeCell ref="C5:Y5"/>
    <mergeCell ref="C1:Y1"/>
    <mergeCell ref="C2:Y2"/>
    <mergeCell ref="C3:S3"/>
    <mergeCell ref="C4:Y4"/>
    <mergeCell ref="C30:Y30"/>
    <mergeCell ref="C6:Y6"/>
    <mergeCell ref="C7:Y7"/>
    <mergeCell ref="C10:Y10"/>
    <mergeCell ref="C25:Y25"/>
    <mergeCell ref="C27:Y27"/>
    <mergeCell ref="C29:Y29"/>
    <mergeCell ref="C28:M28"/>
    <mergeCell ref="C8:Y8"/>
    <mergeCell ref="C9:Y9"/>
    <mergeCell ref="A31:A35"/>
    <mergeCell ref="C31:Y31"/>
    <mergeCell ref="C32:Y32"/>
    <mergeCell ref="C33:Y33"/>
    <mergeCell ref="C34:Y34"/>
    <mergeCell ref="C35:Y35"/>
    <mergeCell ref="C42:Y42"/>
    <mergeCell ref="A36:A38"/>
    <mergeCell ref="B36:B38"/>
    <mergeCell ref="C36:Y36"/>
    <mergeCell ref="C38:Y38"/>
    <mergeCell ref="C39:Y39"/>
    <mergeCell ref="C41:Y4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F3" sqref="F3"/>
    </sheetView>
  </sheetViews>
  <sheetFormatPr defaultRowHeight="14.4"/>
  <cols>
    <col min="1" max="1" width="24" bestFit="1" customWidth="1"/>
    <col min="2" max="2" width="10.88671875" bestFit="1" customWidth="1"/>
    <col min="3" max="3" width="15.33203125" bestFit="1" customWidth="1"/>
    <col min="4" max="4" width="11.88671875" bestFit="1" customWidth="1"/>
    <col min="5" max="5" width="21.6640625" customWidth="1"/>
    <col min="6" max="7" width="20.6640625" bestFit="1" customWidth="1"/>
  </cols>
  <sheetData>
    <row r="1" spans="1:7" ht="18" thickBot="1">
      <c r="A1" s="180" t="s">
        <v>110</v>
      </c>
      <c r="B1" s="181"/>
      <c r="C1" s="178" t="s">
        <v>111</v>
      </c>
      <c r="D1" s="179"/>
      <c r="E1" s="179"/>
      <c r="F1" s="179"/>
      <c r="G1" s="179"/>
    </row>
    <row r="2" spans="1:7" ht="15" thickBot="1">
      <c r="A2" s="27"/>
      <c r="B2" s="28"/>
      <c r="C2" s="29" t="s">
        <v>221</v>
      </c>
      <c r="D2" s="123" t="s">
        <v>241</v>
      </c>
      <c r="E2" s="51" t="s">
        <v>243</v>
      </c>
      <c r="F2" s="29" t="s">
        <v>248</v>
      </c>
      <c r="G2" s="29" t="s">
        <v>112</v>
      </c>
    </row>
    <row r="3" spans="1:7" ht="61.2" customHeight="1" thickBot="1">
      <c r="A3" s="32" t="s">
        <v>240</v>
      </c>
      <c r="B3" s="32" t="s">
        <v>168</v>
      </c>
      <c r="C3" s="29" t="s">
        <v>244</v>
      </c>
      <c r="D3" s="53" t="s">
        <v>245</v>
      </c>
      <c r="E3" s="29" t="s">
        <v>246</v>
      </c>
      <c r="F3" s="30" t="s">
        <v>251</v>
      </c>
      <c r="G3" s="30" t="s">
        <v>247</v>
      </c>
    </row>
    <row r="4" spans="1:7">
      <c r="A4" s="34"/>
      <c r="B4" s="72"/>
      <c r="C4" s="32"/>
      <c r="D4" s="33"/>
      <c r="E4" s="33"/>
      <c r="F4" s="32"/>
      <c r="G4" s="32"/>
    </row>
    <row r="5" spans="1:7">
      <c r="A5" s="10"/>
      <c r="B5" s="31"/>
      <c r="C5" s="35"/>
      <c r="D5" s="36"/>
      <c r="E5" s="36"/>
      <c r="F5" s="35"/>
      <c r="G5" s="35"/>
    </row>
    <row r="6" spans="1:7">
      <c r="A6" s="10"/>
      <c r="B6" s="31"/>
      <c r="C6" s="37"/>
      <c r="D6" s="38"/>
      <c r="E6" s="38"/>
      <c r="F6" s="37"/>
      <c r="G6" s="37"/>
    </row>
    <row r="7" spans="1:7">
      <c r="A7" s="10" t="s">
        <v>82</v>
      </c>
      <c r="B7" s="31" t="s">
        <v>82</v>
      </c>
      <c r="C7" s="35" t="s">
        <v>30</v>
      </c>
      <c r="D7" s="38" t="s">
        <v>29</v>
      </c>
      <c r="E7" s="38" t="s">
        <v>114</v>
      </c>
      <c r="F7" s="37" t="s">
        <v>249</v>
      </c>
      <c r="G7" s="37" t="s">
        <v>115</v>
      </c>
    </row>
    <row r="8" spans="1:7">
      <c r="A8" s="10" t="s">
        <v>34</v>
      </c>
      <c r="B8" s="31" t="s">
        <v>34</v>
      </c>
      <c r="C8" s="35" t="s">
        <v>82</v>
      </c>
      <c r="D8" s="38" t="s">
        <v>29</v>
      </c>
      <c r="E8" s="38" t="s">
        <v>114</v>
      </c>
      <c r="F8" s="37" t="s">
        <v>249</v>
      </c>
      <c r="G8" s="37" t="s">
        <v>115</v>
      </c>
    </row>
    <row r="9" spans="1:7">
      <c r="A9" s="10" t="s">
        <v>35</v>
      </c>
      <c r="B9" s="31" t="s">
        <v>35</v>
      </c>
      <c r="C9" s="35" t="s">
        <v>28</v>
      </c>
      <c r="D9" s="38" t="s">
        <v>29</v>
      </c>
      <c r="E9" s="38" t="s">
        <v>31</v>
      </c>
      <c r="F9" s="37" t="s">
        <v>249</v>
      </c>
      <c r="G9" s="37" t="s">
        <v>116</v>
      </c>
    </row>
    <row r="10" spans="1:7">
      <c r="A10" s="13" t="s">
        <v>26</v>
      </c>
      <c r="B10" s="31" t="s">
        <v>26</v>
      </c>
      <c r="C10" s="37" t="s">
        <v>27</v>
      </c>
      <c r="D10" s="38" t="s">
        <v>29</v>
      </c>
      <c r="E10" s="38" t="s">
        <v>31</v>
      </c>
      <c r="F10" s="37" t="s">
        <v>249</v>
      </c>
      <c r="G10" s="37" t="s">
        <v>116</v>
      </c>
    </row>
    <row r="11" spans="1:7">
      <c r="A11" s="10" t="s">
        <v>27</v>
      </c>
      <c r="B11" s="39" t="s">
        <v>27</v>
      </c>
      <c r="C11" s="37" t="s">
        <v>32</v>
      </c>
      <c r="D11" s="38" t="s">
        <v>29</v>
      </c>
      <c r="E11" s="41" t="s">
        <v>31</v>
      </c>
      <c r="F11" s="40" t="s">
        <v>249</v>
      </c>
      <c r="G11" s="40" t="s">
        <v>117</v>
      </c>
    </row>
    <row r="12" spans="1:7">
      <c r="A12" s="13" t="s">
        <v>28</v>
      </c>
      <c r="B12" s="31" t="s">
        <v>28</v>
      </c>
      <c r="C12" s="37" t="s">
        <v>35</v>
      </c>
      <c r="D12" s="38" t="s">
        <v>29</v>
      </c>
      <c r="E12" s="38" t="s">
        <v>27</v>
      </c>
      <c r="F12" s="37" t="s">
        <v>249</v>
      </c>
      <c r="G12" s="37" t="s">
        <v>117</v>
      </c>
    </row>
    <row r="13" spans="1:7">
      <c r="A13" s="13" t="s">
        <v>29</v>
      </c>
      <c r="B13" s="39" t="s">
        <v>29</v>
      </c>
      <c r="C13" s="37" t="s">
        <v>34</v>
      </c>
      <c r="D13" s="38" t="s">
        <v>29</v>
      </c>
      <c r="E13" s="41" t="s">
        <v>27</v>
      </c>
      <c r="F13" s="40" t="s">
        <v>249</v>
      </c>
      <c r="G13" s="40" t="s">
        <v>118</v>
      </c>
    </row>
    <row r="14" spans="1:7">
      <c r="A14" s="13" t="s">
        <v>30</v>
      </c>
      <c r="B14" s="39" t="s">
        <v>30</v>
      </c>
      <c r="C14" s="42" t="s">
        <v>119</v>
      </c>
      <c r="D14" s="38" t="s">
        <v>29</v>
      </c>
      <c r="E14" s="41" t="s">
        <v>27</v>
      </c>
      <c r="F14" s="40" t="s">
        <v>249</v>
      </c>
      <c r="G14" s="40" t="s">
        <v>118</v>
      </c>
    </row>
    <row r="15" spans="1:7">
      <c r="A15" s="13" t="s">
        <v>31</v>
      </c>
      <c r="B15" s="39" t="s">
        <v>31</v>
      </c>
      <c r="C15" s="42" t="s">
        <v>46</v>
      </c>
      <c r="D15" s="38" t="s">
        <v>29</v>
      </c>
      <c r="E15" s="41" t="s">
        <v>27</v>
      </c>
      <c r="F15" s="40" t="s">
        <v>249</v>
      </c>
      <c r="G15" s="40" t="s">
        <v>120</v>
      </c>
    </row>
    <row r="16" spans="1:7">
      <c r="A16" s="13" t="s">
        <v>32</v>
      </c>
      <c r="B16" s="39" t="s">
        <v>32</v>
      </c>
      <c r="C16" s="42" t="s">
        <v>46</v>
      </c>
      <c r="D16" s="38" t="s">
        <v>29</v>
      </c>
      <c r="E16" s="41" t="s">
        <v>28</v>
      </c>
      <c r="F16" s="40" t="s">
        <v>249</v>
      </c>
      <c r="G16" s="40" t="s">
        <v>121</v>
      </c>
    </row>
    <row r="17" spans="1:7">
      <c r="A17" s="10"/>
      <c r="B17" s="31"/>
      <c r="C17" s="35"/>
      <c r="D17" s="36"/>
      <c r="E17" s="36"/>
      <c r="F17" s="35"/>
      <c r="G17" s="35"/>
    </row>
    <row r="18" spans="1:7">
      <c r="A18" s="10"/>
      <c r="B18" s="31"/>
      <c r="C18" s="35"/>
      <c r="D18" s="36"/>
      <c r="E18" s="36"/>
      <c r="F18" s="35"/>
      <c r="G18" s="35"/>
    </row>
    <row r="19" spans="1:7">
      <c r="A19" s="10" t="s">
        <v>33</v>
      </c>
      <c r="B19" s="39" t="s">
        <v>33</v>
      </c>
      <c r="C19" s="37" t="s">
        <v>33</v>
      </c>
      <c r="D19" s="38" t="s">
        <v>242</v>
      </c>
      <c r="E19" s="41" t="s">
        <v>28</v>
      </c>
      <c r="F19" s="40" t="s">
        <v>250</v>
      </c>
      <c r="G19" s="40" t="s">
        <v>122</v>
      </c>
    </row>
    <row r="20" spans="1:7">
      <c r="A20" s="10"/>
      <c r="B20" s="31"/>
      <c r="C20" s="35"/>
      <c r="D20" s="36"/>
      <c r="E20" s="36"/>
      <c r="F20" s="35"/>
      <c r="G20" s="35"/>
    </row>
    <row r="21" spans="1:7">
      <c r="A21" s="10" t="s">
        <v>78</v>
      </c>
      <c r="B21" s="31" t="s">
        <v>78</v>
      </c>
      <c r="C21" s="37" t="s">
        <v>43</v>
      </c>
      <c r="D21" s="36" t="s">
        <v>46</v>
      </c>
      <c r="E21" s="38" t="s">
        <v>43</v>
      </c>
      <c r="F21" s="35" t="s">
        <v>33</v>
      </c>
      <c r="G21" s="35" t="s">
        <v>78</v>
      </c>
    </row>
    <row r="22" spans="1:7">
      <c r="A22" s="10" t="s">
        <v>42</v>
      </c>
      <c r="B22" s="31" t="s">
        <v>42</v>
      </c>
      <c r="C22" s="37" t="s">
        <v>83</v>
      </c>
      <c r="D22" s="36" t="s">
        <v>46</v>
      </c>
      <c r="E22" s="38" t="s">
        <v>43</v>
      </c>
      <c r="F22" s="35" t="s">
        <v>33</v>
      </c>
      <c r="G22" s="35" t="s">
        <v>124</v>
      </c>
    </row>
    <row r="23" spans="1:7">
      <c r="A23" s="10" t="s">
        <v>43</v>
      </c>
      <c r="B23" s="31" t="s">
        <v>43</v>
      </c>
      <c r="C23" s="37" t="s">
        <v>123</v>
      </c>
      <c r="D23" s="36" t="s">
        <v>46</v>
      </c>
      <c r="E23" s="38" t="s">
        <v>43</v>
      </c>
      <c r="F23" s="35" t="s">
        <v>33</v>
      </c>
      <c r="G23" s="35" t="s">
        <v>125</v>
      </c>
    </row>
    <row r="24" spans="1:7">
      <c r="A24" s="10" t="s">
        <v>44</v>
      </c>
      <c r="B24" s="31" t="s">
        <v>44</v>
      </c>
      <c r="C24" s="37" t="s">
        <v>45</v>
      </c>
      <c r="D24" s="36" t="s">
        <v>46</v>
      </c>
      <c r="E24" s="38" t="s">
        <v>42</v>
      </c>
      <c r="F24" s="35" t="s">
        <v>33</v>
      </c>
      <c r="G24" s="35" t="s">
        <v>126</v>
      </c>
    </row>
    <row r="25" spans="1:7" ht="15" thickBot="1">
      <c r="A25" s="43" t="s">
        <v>45</v>
      </c>
      <c r="B25" s="44" t="s">
        <v>45</v>
      </c>
      <c r="C25" s="45" t="s">
        <v>44</v>
      </c>
      <c r="D25" s="46" t="s">
        <v>46</v>
      </c>
      <c r="E25" s="47" t="s">
        <v>42</v>
      </c>
      <c r="F25" s="48" t="s">
        <v>33</v>
      </c>
      <c r="G25" s="48" t="s">
        <v>127</v>
      </c>
    </row>
  </sheetData>
  <mergeCells count="2">
    <mergeCell ref="C1:G1"/>
    <mergeCell ref="A1:B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2"/>
  <sheetViews>
    <sheetView topLeftCell="F1" workbookViewId="0">
      <selection activeCell="C22" sqref="C22"/>
    </sheetView>
  </sheetViews>
  <sheetFormatPr defaultRowHeight="14.4"/>
  <cols>
    <col min="2" max="2" width="9.44140625" style="11" bestFit="1" customWidth="1"/>
    <col min="3" max="3" width="9.44140625" style="11" customWidth="1"/>
    <col min="4" max="4" width="14" style="75" bestFit="1" customWidth="1"/>
    <col min="5" max="5" width="14" style="75" customWidth="1"/>
    <col min="6" max="6" width="14" style="11" customWidth="1"/>
    <col min="7" max="7" width="15.109375" style="11" bestFit="1" customWidth="1"/>
    <col min="8" max="8" width="11.6640625" style="12" bestFit="1" customWidth="1"/>
    <col min="11" max="11" width="10.5546875" customWidth="1"/>
    <col min="12" max="12" width="11" style="12" customWidth="1"/>
    <col min="13" max="13" width="12.109375" style="81" bestFit="1" customWidth="1"/>
    <col min="14" max="14" width="12.109375" style="12" bestFit="1" customWidth="1"/>
    <col min="16" max="16" width="15.109375" bestFit="1" customWidth="1"/>
    <col min="17" max="17" width="9.109375" bestFit="1" customWidth="1"/>
    <col min="20" max="20" width="10.33203125" style="89" customWidth="1"/>
    <col min="21" max="21" width="9.6640625" bestFit="1" customWidth="1"/>
    <col min="25" max="25" width="16.88671875" customWidth="1"/>
    <col min="26" max="26" width="12.33203125" bestFit="1" customWidth="1"/>
    <col min="27" max="27" width="12.33203125" customWidth="1"/>
    <col min="28" max="28" width="9.109375" bestFit="1" customWidth="1"/>
    <col min="31" max="31" width="11.5546875" customWidth="1"/>
    <col min="36" max="36" width="10.88671875" customWidth="1"/>
    <col min="41" max="41" width="11.6640625" customWidth="1"/>
    <col min="46" max="46" width="15.109375" bestFit="1" customWidth="1"/>
    <col min="51" max="51" width="11" customWidth="1"/>
    <col min="56" max="56" width="15.109375" bestFit="1" customWidth="1"/>
  </cols>
  <sheetData>
    <row r="1" spans="1:59">
      <c r="D1" s="75" t="s">
        <v>95</v>
      </c>
      <c r="E1" s="75" t="s">
        <v>180</v>
      </c>
      <c r="F1" s="88">
        <v>8.3767800000000001</v>
      </c>
      <c r="H1" s="12" t="s">
        <v>95</v>
      </c>
      <c r="I1" t="s">
        <v>96</v>
      </c>
      <c r="J1" s="21">
        <v>1.2</v>
      </c>
      <c r="K1" s="93">
        <v>120</v>
      </c>
      <c r="L1" s="93">
        <v>76</v>
      </c>
      <c r="M1" s="94">
        <v>2938</v>
      </c>
      <c r="N1" s="93">
        <v>3358</v>
      </c>
    </row>
    <row r="2" spans="1:59">
      <c r="K2" s="91" t="s">
        <v>97</v>
      </c>
      <c r="L2" s="12" t="s">
        <v>97</v>
      </c>
      <c r="M2" s="81" t="s">
        <v>98</v>
      </c>
      <c r="N2" s="12" t="s">
        <v>99</v>
      </c>
    </row>
    <row r="4" spans="1:59">
      <c r="B4" s="183" t="s">
        <v>1</v>
      </c>
      <c r="C4" s="183"/>
      <c r="D4" s="182" t="s">
        <v>171</v>
      </c>
      <c r="E4" s="182"/>
      <c r="F4" s="182"/>
      <c r="G4" s="11" t="s">
        <v>100</v>
      </c>
      <c r="H4" s="23" t="s">
        <v>101</v>
      </c>
      <c r="K4" s="183" t="s">
        <v>1</v>
      </c>
      <c r="L4" s="183"/>
      <c r="M4" s="182" t="s">
        <v>171</v>
      </c>
      <c r="N4" s="182"/>
      <c r="O4" s="182"/>
      <c r="P4" s="11" t="s">
        <v>100</v>
      </c>
      <c r="Q4" s="23" t="s">
        <v>101</v>
      </c>
      <c r="T4" s="183" t="s">
        <v>1</v>
      </c>
      <c r="U4" s="183"/>
      <c r="V4" s="182" t="s">
        <v>171</v>
      </c>
      <c r="W4" s="182"/>
      <c r="X4" s="182"/>
      <c r="Y4" s="11" t="s">
        <v>100</v>
      </c>
      <c r="Z4" s="182" t="s">
        <v>106</v>
      </c>
      <c r="AA4" s="182"/>
      <c r="AB4" s="23" t="s">
        <v>101</v>
      </c>
      <c r="AE4" s="183" t="s">
        <v>1</v>
      </c>
      <c r="AF4" s="183"/>
      <c r="AG4" s="182" t="s">
        <v>171</v>
      </c>
      <c r="AH4" s="182"/>
      <c r="AI4" s="182"/>
      <c r="AJ4" s="11" t="s">
        <v>100</v>
      </c>
      <c r="AK4" s="182" t="s">
        <v>106</v>
      </c>
      <c r="AL4" s="182"/>
      <c r="AM4" s="23" t="s">
        <v>101</v>
      </c>
      <c r="AO4" s="183" t="s">
        <v>1</v>
      </c>
      <c r="AP4" s="183"/>
      <c r="AQ4" s="182" t="s">
        <v>171</v>
      </c>
      <c r="AR4" s="182"/>
      <c r="AS4" s="182"/>
      <c r="AT4" s="11" t="s">
        <v>100</v>
      </c>
      <c r="AU4" s="182" t="s">
        <v>106</v>
      </c>
      <c r="AV4" s="182"/>
      <c r="AW4" s="23" t="s">
        <v>101</v>
      </c>
      <c r="AY4" s="183" t="s">
        <v>1</v>
      </c>
      <c r="AZ4" s="183"/>
      <c r="BA4" s="182" t="s">
        <v>171</v>
      </c>
      <c r="BB4" s="182"/>
      <c r="BC4" s="182"/>
      <c r="BD4" s="11" t="s">
        <v>100</v>
      </c>
      <c r="BE4" s="182" t="s">
        <v>106</v>
      </c>
      <c r="BF4" s="182"/>
      <c r="BG4" s="23" t="s">
        <v>101</v>
      </c>
    </row>
    <row r="5" spans="1:59">
      <c r="B5" s="2" t="s">
        <v>38</v>
      </c>
      <c r="C5" s="11" t="s">
        <v>104</v>
      </c>
      <c r="D5" s="75" t="s">
        <v>102</v>
      </c>
      <c r="E5" s="75" t="s">
        <v>103</v>
      </c>
      <c r="F5" s="11" t="s">
        <v>2</v>
      </c>
      <c r="G5" s="11" t="s">
        <v>105</v>
      </c>
      <c r="H5" s="23" t="s">
        <v>105</v>
      </c>
      <c r="K5" s="2" t="s">
        <v>39</v>
      </c>
      <c r="L5" s="11" t="s">
        <v>104</v>
      </c>
      <c r="M5" s="80" t="s">
        <v>102</v>
      </c>
      <c r="N5" s="80" t="s">
        <v>103</v>
      </c>
      <c r="O5" s="80" t="s">
        <v>2</v>
      </c>
      <c r="P5" s="11" t="s">
        <v>105</v>
      </c>
      <c r="Q5" s="23" t="s">
        <v>105</v>
      </c>
      <c r="T5" s="2" t="s">
        <v>40</v>
      </c>
      <c r="U5" s="11" t="s">
        <v>104</v>
      </c>
      <c r="V5" s="80" t="s">
        <v>102</v>
      </c>
      <c r="W5" s="80" t="s">
        <v>103</v>
      </c>
      <c r="X5" s="80" t="s">
        <v>2</v>
      </c>
      <c r="Y5" s="11" t="s">
        <v>105</v>
      </c>
      <c r="Z5" s="11" t="s">
        <v>102</v>
      </c>
      <c r="AA5" s="11" t="s">
        <v>103</v>
      </c>
      <c r="AB5" s="23" t="s">
        <v>105</v>
      </c>
      <c r="AE5" s="2" t="s">
        <v>25</v>
      </c>
      <c r="AF5" s="11" t="s">
        <v>104</v>
      </c>
      <c r="AG5" s="80" t="s">
        <v>102</v>
      </c>
      <c r="AH5" s="80" t="s">
        <v>103</v>
      </c>
      <c r="AI5" s="80" t="s">
        <v>2</v>
      </c>
      <c r="AJ5" s="11" t="s">
        <v>105</v>
      </c>
      <c r="AK5" s="11" t="s">
        <v>102</v>
      </c>
      <c r="AL5" s="11" t="s">
        <v>103</v>
      </c>
      <c r="AM5" s="23" t="s">
        <v>105</v>
      </c>
      <c r="AO5" s="2" t="s">
        <v>24</v>
      </c>
      <c r="AP5" s="11" t="s">
        <v>104</v>
      </c>
      <c r="AQ5" s="80" t="s">
        <v>102</v>
      </c>
      <c r="AR5" s="80" t="s">
        <v>103</v>
      </c>
      <c r="AS5" s="80" t="s">
        <v>2</v>
      </c>
      <c r="AT5" s="11" t="s">
        <v>105</v>
      </c>
      <c r="AU5" s="11" t="s">
        <v>102</v>
      </c>
      <c r="AV5" s="11" t="s">
        <v>103</v>
      </c>
      <c r="AW5" s="23" t="s">
        <v>105</v>
      </c>
      <c r="AY5" s="2" t="s">
        <v>23</v>
      </c>
      <c r="AZ5" s="11" t="s">
        <v>104</v>
      </c>
      <c r="BA5" s="80" t="s">
        <v>102</v>
      </c>
      <c r="BB5" s="80" t="s">
        <v>103</v>
      </c>
      <c r="BC5" s="80" t="s">
        <v>2</v>
      </c>
      <c r="BD5" s="11" t="s">
        <v>105</v>
      </c>
      <c r="BE5" s="11" t="s">
        <v>102</v>
      </c>
      <c r="BF5" s="11" t="s">
        <v>103</v>
      </c>
      <c r="BG5" s="23" t="s">
        <v>105</v>
      </c>
    </row>
    <row r="6" spans="1:59">
      <c r="A6" t="s">
        <v>8</v>
      </c>
      <c r="H6" s="23"/>
      <c r="J6" t="s">
        <v>8</v>
      </c>
      <c r="K6" s="11"/>
      <c r="L6" s="11"/>
      <c r="M6" s="82"/>
      <c r="N6" s="14"/>
      <c r="O6" s="11"/>
      <c r="P6" s="11"/>
      <c r="Q6" s="23"/>
      <c r="S6" t="s">
        <v>8</v>
      </c>
      <c r="T6" s="87"/>
      <c r="U6" s="11"/>
      <c r="V6" s="22"/>
      <c r="W6" s="14"/>
      <c r="X6" s="11"/>
      <c r="Y6" s="11"/>
      <c r="Z6" s="11"/>
      <c r="AA6" s="11"/>
      <c r="AB6" s="23"/>
      <c r="AD6" t="s">
        <v>8</v>
      </c>
      <c r="AE6" s="11"/>
      <c r="AF6" s="11"/>
      <c r="AG6" s="22"/>
      <c r="AH6" s="14"/>
      <c r="AI6" s="11"/>
      <c r="AJ6" s="11"/>
      <c r="AK6" s="11"/>
      <c r="AL6" s="11"/>
      <c r="AM6" s="23"/>
      <c r="AN6" t="s">
        <v>8</v>
      </c>
      <c r="AO6" s="11"/>
      <c r="AP6" s="11"/>
      <c r="AQ6" s="22"/>
      <c r="AR6" s="14"/>
      <c r="AS6" s="11"/>
      <c r="AT6" s="11"/>
      <c r="AU6" s="11"/>
      <c r="AV6" s="11"/>
      <c r="AW6" s="23"/>
      <c r="AX6" t="s">
        <v>8</v>
      </c>
      <c r="AY6" s="11"/>
      <c r="AZ6" s="11"/>
      <c r="BA6" s="22"/>
      <c r="BB6" s="14"/>
      <c r="BC6" s="11"/>
      <c r="BD6" s="11"/>
      <c r="BE6" s="11"/>
      <c r="BF6" s="11"/>
      <c r="BG6" s="23"/>
    </row>
    <row r="7" spans="1:59">
      <c r="A7" t="s">
        <v>81</v>
      </c>
      <c r="B7" s="87" t="e">
        <f>#REF!/$F$1</f>
        <v>#REF!</v>
      </c>
      <c r="C7" s="87">
        <f>($K$1+$M$1)/$F$1</f>
        <v>365.05674017940066</v>
      </c>
      <c r="D7" s="86">
        <v>0.1943</v>
      </c>
      <c r="E7" s="92">
        <v>70</v>
      </c>
      <c r="F7" s="87">
        <v>60</v>
      </c>
      <c r="G7" s="87" t="e">
        <f>((B7+C7)-(E7+F7))/2</f>
        <v>#REF!</v>
      </c>
      <c r="H7" s="24" t="e">
        <f t="shared" ref="H7" si="0">G7*$J$1</f>
        <v>#REF!</v>
      </c>
      <c r="J7" t="s">
        <v>81</v>
      </c>
      <c r="K7" s="87" t="e">
        <f>(#REF!)/$F$1</f>
        <v>#REF!</v>
      </c>
      <c r="L7" s="87">
        <f>($M$1)/$F$1</f>
        <v>350.73142663410044</v>
      </c>
      <c r="M7" s="82">
        <v>0.2026</v>
      </c>
      <c r="N7" s="66">
        <v>70</v>
      </c>
      <c r="O7" s="87">
        <f>$F$8</f>
        <v>60</v>
      </c>
      <c r="P7" s="87" t="e">
        <f>((K7+L7)-(N7+O7))/2</f>
        <v>#REF!</v>
      </c>
      <c r="Q7" s="24" t="e">
        <f>P7*$J$1</f>
        <v>#REF!</v>
      </c>
      <c r="T7" s="87"/>
      <c r="U7" s="11"/>
      <c r="V7" s="22"/>
      <c r="W7" s="14"/>
      <c r="X7" s="11"/>
      <c r="Y7" s="11"/>
      <c r="Z7" s="11"/>
      <c r="AA7" s="11"/>
      <c r="AB7" s="24"/>
      <c r="AE7" s="11"/>
      <c r="AF7" s="11"/>
      <c r="AG7" s="22"/>
      <c r="AH7" s="14"/>
      <c r="AI7" s="11"/>
      <c r="AJ7" s="11"/>
      <c r="AK7" s="11"/>
      <c r="AL7" s="11"/>
      <c r="AM7" s="24"/>
      <c r="AO7" s="11"/>
      <c r="AP7" s="11"/>
      <c r="AQ7" s="22"/>
      <c r="AR7" s="14"/>
      <c r="AS7" s="11"/>
      <c r="AT7" s="11"/>
      <c r="AU7" s="11"/>
      <c r="AV7" s="11"/>
      <c r="AW7" s="24"/>
      <c r="AY7" s="11"/>
      <c r="AZ7" s="11"/>
      <c r="BA7" s="22"/>
      <c r="BB7" s="14"/>
      <c r="BC7" s="11"/>
      <c r="BD7" s="11"/>
      <c r="BE7" s="11"/>
      <c r="BF7" s="11"/>
      <c r="BG7" s="24"/>
    </row>
    <row r="8" spans="1:59">
      <c r="A8" t="s">
        <v>81</v>
      </c>
      <c r="B8" s="11" t="e">
        <f>#REF!/$F$1</f>
        <v>#REF!</v>
      </c>
      <c r="C8" s="92">
        <f>($K$1+$M$1)/$F$1</f>
        <v>365.05674017940066</v>
      </c>
      <c r="D8" s="86">
        <f>D7</f>
        <v>0.1943</v>
      </c>
      <c r="E8" s="92">
        <v>70</v>
      </c>
      <c r="F8" s="80">
        <v>60</v>
      </c>
      <c r="G8" s="80" t="e">
        <f>((B8+C8)-(E8+F8))/2</f>
        <v>#REF!</v>
      </c>
      <c r="H8" s="24" t="e">
        <f t="shared" ref="H8:H18" si="1">G8*$J$1</f>
        <v>#REF!</v>
      </c>
      <c r="J8" t="s">
        <v>81</v>
      </c>
      <c r="K8" s="11" t="e">
        <f>(#REF!)/$F$1</f>
        <v>#REF!</v>
      </c>
      <c r="L8" s="80">
        <f>$L$7</f>
        <v>350.73142663410044</v>
      </c>
      <c r="M8" s="82">
        <f>M7</f>
        <v>0.2026</v>
      </c>
      <c r="N8" s="66">
        <v>70</v>
      </c>
      <c r="O8" s="75">
        <f>$F$8</f>
        <v>60</v>
      </c>
      <c r="P8" s="80" t="e">
        <f>((K8+L8)-(N8+O8))/2</f>
        <v>#REF!</v>
      </c>
      <c r="Q8" s="24" t="e">
        <f>P8*$J$1</f>
        <v>#REF!</v>
      </c>
      <c r="S8" t="s">
        <v>81</v>
      </c>
      <c r="T8" s="87" t="e">
        <f>(#REF!)/$F$1</f>
        <v>#REF!</v>
      </c>
      <c r="U8" s="80">
        <f>($L$1+$M$1)/$F$1</f>
        <v>359.80412521279061</v>
      </c>
      <c r="V8" s="82">
        <v>0.16980000000000001</v>
      </c>
      <c r="W8" s="66">
        <v>70</v>
      </c>
      <c r="X8" s="75">
        <f>$F$8</f>
        <v>60</v>
      </c>
      <c r="Y8" s="11" t="e">
        <f>((T8+U8)-(W8+X8))/2</f>
        <v>#REF!</v>
      </c>
      <c r="Z8" s="22">
        <v>0.1263</v>
      </c>
      <c r="AA8" s="11" t="e">
        <f>Y8*Z8</f>
        <v>#REF!</v>
      </c>
      <c r="AB8" s="24" t="e">
        <f>(Y8-AA8)*$J$1</f>
        <v>#REF!</v>
      </c>
      <c r="AD8" t="s">
        <v>81</v>
      </c>
      <c r="AE8" s="11" t="e">
        <f>(#REF!)/$F$1</f>
        <v>#REF!</v>
      </c>
      <c r="AF8" s="92">
        <f>$U$8</f>
        <v>359.80412521279061</v>
      </c>
      <c r="AG8" s="82">
        <v>0.16619999999999999</v>
      </c>
      <c r="AH8" s="66">
        <v>70</v>
      </c>
      <c r="AI8" s="75">
        <f>$F$8</f>
        <v>60</v>
      </c>
      <c r="AJ8" s="11" t="e">
        <f>((AE8+AF8)-(AH8+AI8))/2</f>
        <v>#REF!</v>
      </c>
      <c r="AK8" s="22">
        <v>0.1449</v>
      </c>
      <c r="AL8" s="11" t="e">
        <f>AJ8*AK8</f>
        <v>#REF!</v>
      </c>
      <c r="AM8" s="24" t="e">
        <f>(AJ8-AL8)*$J$1</f>
        <v>#REF!</v>
      </c>
      <c r="AN8" t="s">
        <v>81</v>
      </c>
      <c r="AO8" s="11" t="e">
        <f>(#REF!)/$F$1</f>
        <v>#REF!</v>
      </c>
      <c r="AP8" s="92">
        <f>$U$8</f>
        <v>359.80412521279061</v>
      </c>
      <c r="AQ8" s="82">
        <v>0.1741</v>
      </c>
      <c r="AR8" s="66">
        <v>70</v>
      </c>
      <c r="AS8" s="75">
        <f>$F$8</f>
        <v>60</v>
      </c>
      <c r="AT8" s="11" t="e">
        <f>((AO8+AP8)-(AR8+AS8))/2</f>
        <v>#REF!</v>
      </c>
      <c r="AU8" s="22">
        <v>0.1041</v>
      </c>
      <c r="AV8" s="11" t="e">
        <f>AT8*AU8</f>
        <v>#REF!</v>
      </c>
      <c r="AW8" s="24" t="e">
        <f>(AT8-AV8)*$J$1</f>
        <v>#REF!</v>
      </c>
      <c r="AX8" t="s">
        <v>81</v>
      </c>
      <c r="AY8" s="11" t="e">
        <f>(#REF!)/$F$1</f>
        <v>#REF!</v>
      </c>
      <c r="AZ8" s="92">
        <f>$U$8</f>
        <v>359.80412521279061</v>
      </c>
      <c r="BA8" s="82">
        <v>0.16539999999999999</v>
      </c>
      <c r="BB8" s="66">
        <v>70</v>
      </c>
      <c r="BC8" s="75">
        <f>$F$8</f>
        <v>60</v>
      </c>
      <c r="BD8" s="11" t="e">
        <f>((AY8+AZ8)-(BB8+BC8))/2</f>
        <v>#REF!</v>
      </c>
      <c r="BE8" s="22">
        <v>0.1489</v>
      </c>
      <c r="BF8" s="11" t="e">
        <f>BD8*BE8</f>
        <v>#REF!</v>
      </c>
      <c r="BG8" s="24" t="e">
        <f>(BD8-BF8)*$J$1</f>
        <v>#REF!</v>
      </c>
    </row>
    <row r="9" spans="1:59">
      <c r="A9" t="s">
        <v>82</v>
      </c>
      <c r="D9" s="79"/>
      <c r="E9" s="66"/>
      <c r="F9" s="80"/>
      <c r="G9" s="80"/>
      <c r="H9" s="24"/>
      <c r="J9" t="s">
        <v>82</v>
      </c>
      <c r="K9" s="11"/>
      <c r="L9" s="11"/>
      <c r="M9" s="82"/>
      <c r="N9" s="66"/>
      <c r="O9" s="11"/>
      <c r="P9" s="11"/>
      <c r="Q9" s="24"/>
      <c r="S9" t="s">
        <v>82</v>
      </c>
      <c r="T9" s="87"/>
      <c r="U9" s="11"/>
      <c r="V9" s="82"/>
      <c r="W9" s="14"/>
      <c r="X9" s="11"/>
      <c r="Y9" s="11"/>
      <c r="Z9" s="11"/>
      <c r="AA9" s="11"/>
      <c r="AB9" s="24"/>
      <c r="AD9" t="s">
        <v>82</v>
      </c>
      <c r="AE9" s="11"/>
      <c r="AF9" s="11"/>
      <c r="AG9" s="82"/>
      <c r="AH9" s="66"/>
      <c r="AI9" s="11"/>
      <c r="AJ9" s="11"/>
      <c r="AK9" s="11"/>
      <c r="AL9" s="11"/>
      <c r="AM9" s="24"/>
      <c r="AN9" t="s">
        <v>82</v>
      </c>
      <c r="AO9" s="11"/>
      <c r="AP9" s="11"/>
      <c r="AQ9" s="82"/>
      <c r="AR9" s="66"/>
      <c r="AS9" s="11"/>
      <c r="AT9" s="11"/>
      <c r="AU9" s="11"/>
      <c r="AV9" s="11"/>
      <c r="AW9" s="24"/>
      <c r="AX9" t="s">
        <v>82</v>
      </c>
      <c r="AY9" s="11"/>
      <c r="AZ9" s="11"/>
      <c r="BA9" s="82"/>
      <c r="BB9" s="66"/>
      <c r="BC9" s="11"/>
      <c r="BD9" s="11"/>
      <c r="BE9" s="11"/>
      <c r="BF9" s="11"/>
      <c r="BG9" s="24"/>
    </row>
    <row r="10" spans="1:59">
      <c r="A10" t="s">
        <v>34</v>
      </c>
      <c r="B10" s="75" t="e">
        <f>#REF!/$F$1</f>
        <v>#REF!</v>
      </c>
      <c r="C10" s="11">
        <f>$C$8</f>
        <v>365.05674017940066</v>
      </c>
      <c r="D10" s="79">
        <f>$D$8</f>
        <v>0.1943</v>
      </c>
      <c r="E10" s="92">
        <v>70</v>
      </c>
      <c r="F10" s="80">
        <v>60</v>
      </c>
      <c r="G10" s="80" t="e">
        <f>((B10+C10)-(E10+F10))/2</f>
        <v>#REF!</v>
      </c>
      <c r="H10" s="24" t="e">
        <f t="shared" si="1"/>
        <v>#REF!</v>
      </c>
      <c r="J10" t="s">
        <v>34</v>
      </c>
      <c r="K10" s="75" t="e">
        <f>(#REF!)/$F$1</f>
        <v>#REF!</v>
      </c>
      <c r="L10" s="87">
        <f>$L$7</f>
        <v>350.73142663410044</v>
      </c>
      <c r="M10" s="82">
        <f>$M$8</f>
        <v>0.2026</v>
      </c>
      <c r="N10" s="66">
        <v>70</v>
      </c>
      <c r="O10" s="80">
        <f>$F$8</f>
        <v>60</v>
      </c>
      <c r="P10" s="80" t="e">
        <f>((K10+L10)-(N10+O10))/2</f>
        <v>#REF!</v>
      </c>
      <c r="Q10" s="24" t="e">
        <f>P10*$J$1</f>
        <v>#REF!</v>
      </c>
      <c r="S10" t="s">
        <v>34</v>
      </c>
      <c r="T10" s="87" t="e">
        <f>(#REF!)/$F$1</f>
        <v>#REF!</v>
      </c>
      <c r="U10" s="80">
        <f>$U$8</f>
        <v>359.80412521279061</v>
      </c>
      <c r="V10" s="82">
        <f>$V$8</f>
        <v>0.16980000000000001</v>
      </c>
      <c r="W10" s="66">
        <v>70</v>
      </c>
      <c r="X10" s="75">
        <f>$F$8</f>
        <v>60</v>
      </c>
      <c r="Y10" s="11" t="e">
        <f>((T10+U10)-(W10+X12))/2</f>
        <v>#REF!</v>
      </c>
      <c r="Z10" s="22">
        <f>$Z$8</f>
        <v>0.1263</v>
      </c>
      <c r="AA10" s="11" t="e">
        <f>Y10*Z10</f>
        <v>#REF!</v>
      </c>
      <c r="AB10" s="24" t="e">
        <f>(Y10-AA10)*$J$1</f>
        <v>#REF!</v>
      </c>
      <c r="AD10" t="s">
        <v>34</v>
      </c>
      <c r="AE10" s="75" t="e">
        <f>(#REF!)/$F$1</f>
        <v>#REF!</v>
      </c>
      <c r="AF10" s="92">
        <f>$U$8</f>
        <v>359.80412521279061</v>
      </c>
      <c r="AG10" s="82">
        <f>$AG$8</f>
        <v>0.16619999999999999</v>
      </c>
      <c r="AH10" s="66">
        <v>70</v>
      </c>
      <c r="AI10" s="75">
        <f>$F$8</f>
        <v>60</v>
      </c>
      <c r="AJ10" s="11" t="e">
        <f>((AE10+AF10)-(AH10+AI12))/2</f>
        <v>#REF!</v>
      </c>
      <c r="AK10" s="22">
        <f>$AK$8</f>
        <v>0.1449</v>
      </c>
      <c r="AL10" s="11" t="e">
        <f>AJ10*AK10</f>
        <v>#REF!</v>
      </c>
      <c r="AM10" s="24" t="e">
        <f>(AJ10-AL10)*$J$1</f>
        <v>#REF!</v>
      </c>
      <c r="AN10" t="s">
        <v>34</v>
      </c>
      <c r="AO10" s="75" t="e">
        <f>(#REF!)/$F$1</f>
        <v>#REF!</v>
      </c>
      <c r="AP10" s="92">
        <f>$U$8</f>
        <v>359.80412521279061</v>
      </c>
      <c r="AQ10" s="82">
        <f>$AQ$8</f>
        <v>0.1741</v>
      </c>
      <c r="AR10" s="66">
        <v>70</v>
      </c>
      <c r="AS10" s="75">
        <f>$F$8</f>
        <v>60</v>
      </c>
      <c r="AT10" s="11" t="e">
        <f>((AO10+AP10)-(AR10+AS12))/2</f>
        <v>#REF!</v>
      </c>
      <c r="AU10" s="22">
        <f>$AU$8</f>
        <v>0.1041</v>
      </c>
      <c r="AV10" s="11" t="e">
        <f>AT10*AU10</f>
        <v>#REF!</v>
      </c>
      <c r="AW10" s="24" t="e">
        <f>(AT10-AV10)*$J$1</f>
        <v>#REF!</v>
      </c>
      <c r="AX10" t="s">
        <v>34</v>
      </c>
      <c r="AY10" s="75" t="e">
        <f>(#REF!)/$F$1</f>
        <v>#REF!</v>
      </c>
      <c r="AZ10" s="92">
        <f>$U$8</f>
        <v>359.80412521279061</v>
      </c>
      <c r="BA10" s="82">
        <f>$BA$8</f>
        <v>0.16539999999999999</v>
      </c>
      <c r="BB10" s="66">
        <v>70</v>
      </c>
      <c r="BC10" s="75">
        <f>$F$8</f>
        <v>60</v>
      </c>
      <c r="BD10" s="11" t="e">
        <f>((AY10+AZ10)-(BB10+BC12))/2</f>
        <v>#REF!</v>
      </c>
      <c r="BE10" s="22">
        <f>$BE$8</f>
        <v>0.1489</v>
      </c>
      <c r="BF10" s="11" t="e">
        <f>BD10*BE10</f>
        <v>#REF!</v>
      </c>
      <c r="BG10" s="24" t="e">
        <f>(BD10-BF10)*$J$1</f>
        <v>#REF!</v>
      </c>
    </row>
    <row r="11" spans="1:59">
      <c r="A11" t="s">
        <v>35</v>
      </c>
      <c r="D11" s="79"/>
      <c r="E11" s="66"/>
      <c r="F11" s="80"/>
      <c r="G11" s="80"/>
      <c r="H11" s="24"/>
      <c r="J11" t="s">
        <v>35</v>
      </c>
      <c r="K11" s="11"/>
      <c r="L11" s="11"/>
      <c r="M11" s="82"/>
      <c r="N11" s="66"/>
      <c r="O11" s="11"/>
      <c r="P11" s="11"/>
      <c r="Q11" s="24"/>
      <c r="S11" t="s">
        <v>35</v>
      </c>
      <c r="T11" s="87"/>
      <c r="U11" s="11"/>
      <c r="V11" s="82"/>
      <c r="W11" s="14"/>
      <c r="X11" s="11"/>
      <c r="Y11" s="11"/>
      <c r="Z11" s="11"/>
      <c r="AA11" s="11"/>
      <c r="AB11" s="24"/>
      <c r="AD11" t="s">
        <v>35</v>
      </c>
      <c r="AE11" s="11"/>
      <c r="AF11" s="11"/>
      <c r="AG11" s="82"/>
      <c r="AH11" s="66"/>
      <c r="AI11" s="11"/>
      <c r="AJ11" s="11"/>
      <c r="AK11" s="11"/>
      <c r="AL11" s="11"/>
      <c r="AM11" s="24"/>
      <c r="AN11" t="s">
        <v>35</v>
      </c>
      <c r="AO11" s="11"/>
      <c r="AP11" s="11"/>
      <c r="AQ11" s="82"/>
      <c r="AR11" s="66"/>
      <c r="AS11" s="11"/>
      <c r="AT11" s="11"/>
      <c r="AU11" s="11"/>
      <c r="AV11" s="11"/>
      <c r="AW11" s="24"/>
      <c r="AX11" t="s">
        <v>35</v>
      </c>
      <c r="AY11" s="11"/>
      <c r="AZ11" s="11"/>
      <c r="BA11" s="82"/>
      <c r="BB11" s="66"/>
      <c r="BC11" s="11"/>
      <c r="BD11" s="11"/>
      <c r="BE11" s="11"/>
      <c r="BF11" s="11"/>
      <c r="BG11" s="24"/>
    </row>
    <row r="12" spans="1:59">
      <c r="A12" t="s">
        <v>26</v>
      </c>
      <c r="B12" s="75" t="e">
        <f>#REF!/$F$1</f>
        <v>#REF!</v>
      </c>
      <c r="C12" s="75">
        <f t="shared" ref="C12:C18" si="2">$C$8</f>
        <v>365.05674017940066</v>
      </c>
      <c r="D12" s="79">
        <f t="shared" ref="D12:D18" si="3">$D$8</f>
        <v>0.1943</v>
      </c>
      <c r="E12" s="80" t="e">
        <f t="shared" ref="E12:E18" si="4">B12*D12</f>
        <v>#REF!</v>
      </c>
      <c r="F12" s="80">
        <v>60</v>
      </c>
      <c r="G12" s="80" t="e">
        <f t="shared" ref="G12:G18" si="5">((B12+C12)-(E12+F12))/2</f>
        <v>#REF!</v>
      </c>
      <c r="H12" s="24" t="e">
        <f t="shared" si="1"/>
        <v>#REF!</v>
      </c>
      <c r="J12" t="s">
        <v>26</v>
      </c>
      <c r="K12" s="75" t="e">
        <f>(#REF!)/$F$1</f>
        <v>#REF!</v>
      </c>
      <c r="L12" s="87">
        <f t="shared" ref="L12:L18" si="6">$L$7</f>
        <v>350.73142663410044</v>
      </c>
      <c r="M12" s="82">
        <f t="shared" ref="M12:M18" si="7">$M$8</f>
        <v>0.2026</v>
      </c>
      <c r="N12" s="66" t="e">
        <f t="shared" ref="N12:N18" si="8">K12*M12</f>
        <v>#REF!</v>
      </c>
      <c r="O12" s="80">
        <f t="shared" ref="O12:O18" si="9">$F$8</f>
        <v>60</v>
      </c>
      <c r="P12" s="80" t="e">
        <f t="shared" ref="P12:P18" si="10">((K12+L12)-(N12+O12))/2</f>
        <v>#REF!</v>
      </c>
      <c r="Q12" s="24" t="e">
        <f t="shared" ref="Q12:Q18" si="11">P12*$J$1</f>
        <v>#REF!</v>
      </c>
      <c r="S12" t="s">
        <v>26</v>
      </c>
      <c r="T12" s="87" t="e">
        <f>(#REF!)/$F$1</f>
        <v>#REF!</v>
      </c>
      <c r="U12" s="92">
        <f t="shared" ref="U12:U18" si="12">$U$8</f>
        <v>359.80412521279061</v>
      </c>
      <c r="V12" s="82">
        <f t="shared" ref="V12:V18" si="13">$V$8</f>
        <v>0.16980000000000001</v>
      </c>
      <c r="W12" s="66" t="e">
        <f t="shared" ref="W12:W18" si="14">T12*V12</f>
        <v>#REF!</v>
      </c>
      <c r="X12" s="75">
        <f t="shared" ref="X12:X18" si="15">$F$8</f>
        <v>60</v>
      </c>
      <c r="Y12" s="11" t="e">
        <f t="shared" ref="Y12:Y18" si="16">((T12+U12)-(W12+X14))/2</f>
        <v>#REF!</v>
      </c>
      <c r="Z12" s="52">
        <f t="shared" ref="Z12:Z18" si="17">$Z$8</f>
        <v>0.1263</v>
      </c>
      <c r="AA12" s="11" t="e">
        <f>Y12*Z12</f>
        <v>#REF!</v>
      </c>
      <c r="AB12" s="24" t="e">
        <f t="shared" ref="AB12:AB18" si="18">(Y12-AA12)*$J$1</f>
        <v>#REF!</v>
      </c>
      <c r="AD12" t="s">
        <v>26</v>
      </c>
      <c r="AE12" s="75" t="e">
        <f>(#REF!)/$F$1</f>
        <v>#REF!</v>
      </c>
      <c r="AF12" s="92">
        <f t="shared" ref="AF12:AF18" si="19">$U$8</f>
        <v>359.80412521279061</v>
      </c>
      <c r="AG12" s="82">
        <f t="shared" ref="AG12:AG18" si="20">$AG$8</f>
        <v>0.16619999999999999</v>
      </c>
      <c r="AH12" s="66" t="e">
        <f t="shared" ref="AH12:AH18" si="21">AE12*AG12</f>
        <v>#REF!</v>
      </c>
      <c r="AI12" s="75">
        <f t="shared" ref="AI12:AI18" si="22">$F$8</f>
        <v>60</v>
      </c>
      <c r="AJ12" s="11" t="e">
        <f t="shared" ref="AJ12:AJ18" si="23">((AE12+AF12)-(AH12+AI14))/2</f>
        <v>#REF!</v>
      </c>
      <c r="AK12" s="52">
        <f t="shared" ref="AK12:AK18" si="24">$AK$8</f>
        <v>0.1449</v>
      </c>
      <c r="AL12" s="11" t="e">
        <f>AJ12*AK12</f>
        <v>#REF!</v>
      </c>
      <c r="AM12" s="24" t="e">
        <f t="shared" ref="AM12:AM18" si="25">(AJ12-AL12)*$J$1</f>
        <v>#REF!</v>
      </c>
      <c r="AN12" t="s">
        <v>26</v>
      </c>
      <c r="AO12" s="75" t="e">
        <f>(#REF!)/$F$1</f>
        <v>#REF!</v>
      </c>
      <c r="AP12" s="75">
        <f t="shared" ref="AP12" si="26">$AF$8</f>
        <v>359.80412521279061</v>
      </c>
      <c r="AQ12" s="82">
        <f t="shared" ref="AQ12:AQ18" si="27">$AQ$8</f>
        <v>0.1741</v>
      </c>
      <c r="AR12" s="66" t="e">
        <f t="shared" ref="AR12:AR18" si="28">AO12*AQ12</f>
        <v>#REF!</v>
      </c>
      <c r="AS12" s="75">
        <f t="shared" ref="AS12:AS18" si="29">$F$8</f>
        <v>60</v>
      </c>
      <c r="AT12" s="11" t="e">
        <f t="shared" ref="AT12:AT18" si="30">((AO12+AP12)-(AR12+AS14))/2</f>
        <v>#REF!</v>
      </c>
      <c r="AU12" s="52">
        <f t="shared" ref="AU12:AU18" si="31">$AU$8</f>
        <v>0.1041</v>
      </c>
      <c r="AV12" s="11" t="e">
        <f>AT12*AU12</f>
        <v>#REF!</v>
      </c>
      <c r="AW12" s="24" t="e">
        <f t="shared" ref="AW12:AW18" si="32">(AT12-AV12)*$J$1</f>
        <v>#REF!</v>
      </c>
      <c r="AX12" t="s">
        <v>26</v>
      </c>
      <c r="AY12" s="75" t="e">
        <f>(#REF!)/$F$1</f>
        <v>#REF!</v>
      </c>
      <c r="AZ12" s="92">
        <f t="shared" ref="AZ12:AZ18" si="33">$U$8</f>
        <v>359.80412521279061</v>
      </c>
      <c r="BA12" s="82">
        <f t="shared" ref="BA12:BA18" si="34">$BA$8</f>
        <v>0.16539999999999999</v>
      </c>
      <c r="BB12" s="66" t="e">
        <f t="shared" ref="BB12:BB18" si="35">AY12*BA12</f>
        <v>#REF!</v>
      </c>
      <c r="BC12" s="75">
        <f t="shared" ref="BC12:BC18" si="36">$F$8</f>
        <v>60</v>
      </c>
      <c r="BD12" s="11" t="e">
        <f t="shared" ref="BD12:BD18" si="37">((AY12+AZ12)-(BB12+BC14))/2</f>
        <v>#REF!</v>
      </c>
      <c r="BE12" s="52">
        <f t="shared" ref="BE12:BE18" si="38">$BE$8</f>
        <v>0.1489</v>
      </c>
      <c r="BF12" s="11" t="e">
        <f>BD12*BE12</f>
        <v>#REF!</v>
      </c>
      <c r="BG12" s="24" t="e">
        <f t="shared" ref="BG12:BG18" si="39">(BD12-BF12)*$J$1</f>
        <v>#REF!</v>
      </c>
    </row>
    <row r="13" spans="1:59">
      <c r="A13" t="s">
        <v>27</v>
      </c>
      <c r="B13" s="75" t="e">
        <f>#REF!/$F$1</f>
        <v>#REF!</v>
      </c>
      <c r="C13" s="75">
        <f t="shared" si="2"/>
        <v>365.05674017940066</v>
      </c>
      <c r="D13" s="79">
        <f t="shared" si="3"/>
        <v>0.1943</v>
      </c>
      <c r="E13" s="80" t="e">
        <f t="shared" si="4"/>
        <v>#REF!</v>
      </c>
      <c r="F13" s="80">
        <v>60</v>
      </c>
      <c r="G13" s="80" t="e">
        <f t="shared" si="5"/>
        <v>#REF!</v>
      </c>
      <c r="H13" s="24" t="e">
        <f t="shared" si="1"/>
        <v>#REF!</v>
      </c>
      <c r="J13" t="s">
        <v>27</v>
      </c>
      <c r="K13" s="75" t="e">
        <f>(#REF!)/$F$1</f>
        <v>#REF!</v>
      </c>
      <c r="L13" s="87">
        <f t="shared" si="6"/>
        <v>350.73142663410044</v>
      </c>
      <c r="M13" s="82">
        <f t="shared" si="7"/>
        <v>0.2026</v>
      </c>
      <c r="N13" s="66" t="e">
        <f t="shared" si="8"/>
        <v>#REF!</v>
      </c>
      <c r="O13" s="80">
        <f t="shared" si="9"/>
        <v>60</v>
      </c>
      <c r="P13" s="80" t="e">
        <f t="shared" si="10"/>
        <v>#REF!</v>
      </c>
      <c r="Q13" s="24" t="e">
        <f t="shared" si="11"/>
        <v>#REF!</v>
      </c>
      <c r="S13" t="s">
        <v>27</v>
      </c>
      <c r="T13" s="87" t="e">
        <f>(#REF!)/$F$1</f>
        <v>#REF!</v>
      </c>
      <c r="U13" s="92">
        <f t="shared" si="12"/>
        <v>359.80412521279061</v>
      </c>
      <c r="V13" s="82">
        <f t="shared" si="13"/>
        <v>0.16980000000000001</v>
      </c>
      <c r="W13" s="66" t="e">
        <f t="shared" si="14"/>
        <v>#REF!</v>
      </c>
      <c r="X13" s="75">
        <f t="shared" si="15"/>
        <v>60</v>
      </c>
      <c r="Y13" s="11" t="e">
        <f t="shared" si="16"/>
        <v>#REF!</v>
      </c>
      <c r="Z13" s="52">
        <f t="shared" si="17"/>
        <v>0.1263</v>
      </c>
      <c r="AA13" s="11" t="e">
        <f t="shared" ref="AA13:AA18" si="40">Y13*Z13</f>
        <v>#REF!</v>
      </c>
      <c r="AB13" s="24" t="e">
        <f t="shared" si="18"/>
        <v>#REF!</v>
      </c>
      <c r="AD13" t="s">
        <v>27</v>
      </c>
      <c r="AE13" s="75" t="e">
        <f>(#REF!)/$F$1</f>
        <v>#REF!</v>
      </c>
      <c r="AF13" s="92">
        <f t="shared" si="19"/>
        <v>359.80412521279061</v>
      </c>
      <c r="AG13" s="82">
        <f t="shared" si="20"/>
        <v>0.16619999999999999</v>
      </c>
      <c r="AH13" s="66" t="e">
        <f t="shared" si="21"/>
        <v>#REF!</v>
      </c>
      <c r="AI13" s="75">
        <f t="shared" si="22"/>
        <v>60</v>
      </c>
      <c r="AJ13" s="11" t="e">
        <f t="shared" si="23"/>
        <v>#REF!</v>
      </c>
      <c r="AK13" s="52">
        <f t="shared" si="24"/>
        <v>0.1449</v>
      </c>
      <c r="AL13" s="11" t="e">
        <f t="shared" ref="AL13:AL18" si="41">AJ13*AK13</f>
        <v>#REF!</v>
      </c>
      <c r="AM13" s="24" t="e">
        <f t="shared" si="25"/>
        <v>#REF!</v>
      </c>
      <c r="AN13" t="s">
        <v>27</v>
      </c>
      <c r="AO13" s="75" t="e">
        <f>(#REF!)/$F$1</f>
        <v>#REF!</v>
      </c>
      <c r="AP13" s="92">
        <f t="shared" ref="AP13:AP18" si="42">$U$8</f>
        <v>359.80412521279061</v>
      </c>
      <c r="AQ13" s="82">
        <f t="shared" si="27"/>
        <v>0.1741</v>
      </c>
      <c r="AR13" s="66" t="e">
        <f t="shared" si="28"/>
        <v>#REF!</v>
      </c>
      <c r="AS13" s="75">
        <f t="shared" si="29"/>
        <v>60</v>
      </c>
      <c r="AT13" s="11" t="e">
        <f t="shared" si="30"/>
        <v>#REF!</v>
      </c>
      <c r="AU13" s="52">
        <f t="shared" si="31"/>
        <v>0.1041</v>
      </c>
      <c r="AV13" s="11" t="e">
        <f t="shared" ref="AV13:AV18" si="43">AT13*AU13</f>
        <v>#REF!</v>
      </c>
      <c r="AW13" s="24" t="e">
        <f t="shared" si="32"/>
        <v>#REF!</v>
      </c>
      <c r="AX13" t="s">
        <v>27</v>
      </c>
      <c r="AY13" s="75" t="e">
        <f>(#REF!)/$F$1</f>
        <v>#REF!</v>
      </c>
      <c r="AZ13" s="92">
        <f t="shared" si="33"/>
        <v>359.80412521279061</v>
      </c>
      <c r="BA13" s="82">
        <f t="shared" si="34"/>
        <v>0.16539999999999999</v>
      </c>
      <c r="BB13" s="66" t="e">
        <f t="shared" si="35"/>
        <v>#REF!</v>
      </c>
      <c r="BC13" s="75">
        <f t="shared" si="36"/>
        <v>60</v>
      </c>
      <c r="BD13" s="11" t="e">
        <f t="shared" si="37"/>
        <v>#REF!</v>
      </c>
      <c r="BE13" s="52">
        <f t="shared" si="38"/>
        <v>0.1489</v>
      </c>
      <c r="BF13" s="11" t="e">
        <f t="shared" ref="BF13:BF18" si="44">BD13*BE13</f>
        <v>#REF!</v>
      </c>
      <c r="BG13" s="24" t="e">
        <f t="shared" si="39"/>
        <v>#REF!</v>
      </c>
    </row>
    <row r="14" spans="1:59">
      <c r="A14" t="s">
        <v>28</v>
      </c>
      <c r="B14" s="75" t="e">
        <f>#REF!/$F$1</f>
        <v>#REF!</v>
      </c>
      <c r="C14" s="75">
        <f t="shared" si="2"/>
        <v>365.05674017940066</v>
      </c>
      <c r="D14" s="79">
        <f t="shared" si="3"/>
        <v>0.1943</v>
      </c>
      <c r="E14" s="80" t="e">
        <f t="shared" si="4"/>
        <v>#REF!</v>
      </c>
      <c r="F14" s="80">
        <v>60</v>
      </c>
      <c r="G14" s="80" t="e">
        <f t="shared" si="5"/>
        <v>#REF!</v>
      </c>
      <c r="H14" s="24" t="e">
        <f t="shared" si="1"/>
        <v>#REF!</v>
      </c>
      <c r="J14" t="s">
        <v>28</v>
      </c>
      <c r="K14" s="75" t="e">
        <f>(#REF!)/$F$1</f>
        <v>#REF!</v>
      </c>
      <c r="L14" s="87">
        <f t="shared" si="6"/>
        <v>350.73142663410044</v>
      </c>
      <c r="M14" s="82">
        <f t="shared" si="7"/>
        <v>0.2026</v>
      </c>
      <c r="N14" s="66" t="e">
        <f t="shared" si="8"/>
        <v>#REF!</v>
      </c>
      <c r="O14" s="80">
        <f t="shared" si="9"/>
        <v>60</v>
      </c>
      <c r="P14" s="80" t="e">
        <f t="shared" si="10"/>
        <v>#REF!</v>
      </c>
      <c r="Q14" s="24" t="e">
        <f t="shared" si="11"/>
        <v>#REF!</v>
      </c>
      <c r="S14" t="s">
        <v>28</v>
      </c>
      <c r="T14" s="87" t="e">
        <f>(#REF!)/$F$1</f>
        <v>#REF!</v>
      </c>
      <c r="U14" s="92">
        <f t="shared" si="12"/>
        <v>359.80412521279061</v>
      </c>
      <c r="V14" s="82">
        <f t="shared" si="13"/>
        <v>0.16980000000000001</v>
      </c>
      <c r="W14" s="66" t="e">
        <f t="shared" si="14"/>
        <v>#REF!</v>
      </c>
      <c r="X14" s="75">
        <f t="shared" si="15"/>
        <v>60</v>
      </c>
      <c r="Y14" s="11" t="e">
        <f t="shared" si="16"/>
        <v>#REF!</v>
      </c>
      <c r="Z14" s="52">
        <f t="shared" si="17"/>
        <v>0.1263</v>
      </c>
      <c r="AA14" s="11" t="e">
        <f t="shared" si="40"/>
        <v>#REF!</v>
      </c>
      <c r="AB14" s="24" t="e">
        <f t="shared" si="18"/>
        <v>#REF!</v>
      </c>
      <c r="AD14" t="s">
        <v>28</v>
      </c>
      <c r="AE14" s="75" t="e">
        <f>(#REF!)/$F$1</f>
        <v>#REF!</v>
      </c>
      <c r="AF14" s="92">
        <f t="shared" si="19"/>
        <v>359.80412521279061</v>
      </c>
      <c r="AG14" s="82">
        <f t="shared" si="20"/>
        <v>0.16619999999999999</v>
      </c>
      <c r="AH14" s="66" t="e">
        <f t="shared" si="21"/>
        <v>#REF!</v>
      </c>
      <c r="AI14" s="75">
        <f t="shared" si="22"/>
        <v>60</v>
      </c>
      <c r="AJ14" s="11" t="e">
        <f t="shared" si="23"/>
        <v>#REF!</v>
      </c>
      <c r="AK14" s="52">
        <f t="shared" si="24"/>
        <v>0.1449</v>
      </c>
      <c r="AL14" s="11" t="e">
        <f t="shared" si="41"/>
        <v>#REF!</v>
      </c>
      <c r="AM14" s="24" t="e">
        <f t="shared" si="25"/>
        <v>#REF!</v>
      </c>
      <c r="AN14" t="s">
        <v>28</v>
      </c>
      <c r="AO14" s="75" t="e">
        <f>(#REF!)/$F$1</f>
        <v>#REF!</v>
      </c>
      <c r="AP14" s="92">
        <f t="shared" si="42"/>
        <v>359.80412521279061</v>
      </c>
      <c r="AQ14" s="82">
        <f t="shared" si="27"/>
        <v>0.1741</v>
      </c>
      <c r="AR14" s="66" t="e">
        <f t="shared" si="28"/>
        <v>#REF!</v>
      </c>
      <c r="AS14" s="75">
        <f t="shared" si="29"/>
        <v>60</v>
      </c>
      <c r="AT14" s="11" t="e">
        <f t="shared" si="30"/>
        <v>#REF!</v>
      </c>
      <c r="AU14" s="52">
        <f t="shared" si="31"/>
        <v>0.1041</v>
      </c>
      <c r="AV14" s="11" t="e">
        <f t="shared" si="43"/>
        <v>#REF!</v>
      </c>
      <c r="AW14" s="24" t="e">
        <f t="shared" si="32"/>
        <v>#REF!</v>
      </c>
      <c r="AX14" t="s">
        <v>28</v>
      </c>
      <c r="AY14" s="75" t="e">
        <f>(#REF!)/$F$1</f>
        <v>#REF!</v>
      </c>
      <c r="AZ14" s="92">
        <f t="shared" si="33"/>
        <v>359.80412521279061</v>
      </c>
      <c r="BA14" s="82">
        <f t="shared" si="34"/>
        <v>0.16539999999999999</v>
      </c>
      <c r="BB14" s="66" t="e">
        <f t="shared" si="35"/>
        <v>#REF!</v>
      </c>
      <c r="BC14" s="75">
        <f t="shared" si="36"/>
        <v>60</v>
      </c>
      <c r="BD14" s="11" t="e">
        <f t="shared" si="37"/>
        <v>#REF!</v>
      </c>
      <c r="BE14" s="52">
        <f t="shared" si="38"/>
        <v>0.1489</v>
      </c>
      <c r="BF14" s="11" t="e">
        <f t="shared" si="44"/>
        <v>#REF!</v>
      </c>
      <c r="BG14" s="24" t="e">
        <f t="shared" si="39"/>
        <v>#REF!</v>
      </c>
    </row>
    <row r="15" spans="1:59">
      <c r="A15" t="s">
        <v>29</v>
      </c>
      <c r="B15" s="75" t="e">
        <f>#REF!/$F$1</f>
        <v>#REF!</v>
      </c>
      <c r="C15" s="75">
        <f t="shared" si="2"/>
        <v>365.05674017940066</v>
      </c>
      <c r="D15" s="79">
        <f t="shared" si="3"/>
        <v>0.1943</v>
      </c>
      <c r="E15" s="80" t="e">
        <f t="shared" si="4"/>
        <v>#REF!</v>
      </c>
      <c r="F15" s="80">
        <v>60</v>
      </c>
      <c r="G15" s="80" t="e">
        <f t="shared" si="5"/>
        <v>#REF!</v>
      </c>
      <c r="H15" s="24" t="e">
        <f t="shared" si="1"/>
        <v>#REF!</v>
      </c>
      <c r="J15" t="s">
        <v>29</v>
      </c>
      <c r="K15" s="75" t="e">
        <f>(#REF!)/$F$1</f>
        <v>#REF!</v>
      </c>
      <c r="L15" s="87">
        <f t="shared" si="6"/>
        <v>350.73142663410044</v>
      </c>
      <c r="M15" s="82">
        <f t="shared" si="7"/>
        <v>0.2026</v>
      </c>
      <c r="N15" s="66" t="e">
        <f t="shared" si="8"/>
        <v>#REF!</v>
      </c>
      <c r="O15" s="80">
        <f t="shared" si="9"/>
        <v>60</v>
      </c>
      <c r="P15" s="80" t="e">
        <f t="shared" si="10"/>
        <v>#REF!</v>
      </c>
      <c r="Q15" s="24" t="e">
        <f t="shared" si="11"/>
        <v>#REF!</v>
      </c>
      <c r="S15" t="s">
        <v>29</v>
      </c>
      <c r="T15" s="87" t="e">
        <f>(#REF!)/$F$1</f>
        <v>#REF!</v>
      </c>
      <c r="U15" s="92">
        <f t="shared" si="12"/>
        <v>359.80412521279061</v>
      </c>
      <c r="V15" s="82">
        <f t="shared" si="13"/>
        <v>0.16980000000000001</v>
      </c>
      <c r="W15" s="66" t="e">
        <f t="shared" si="14"/>
        <v>#REF!</v>
      </c>
      <c r="X15" s="75">
        <f t="shared" si="15"/>
        <v>60</v>
      </c>
      <c r="Y15" s="11" t="e">
        <f t="shared" si="16"/>
        <v>#REF!</v>
      </c>
      <c r="Z15" s="52">
        <f t="shared" si="17"/>
        <v>0.1263</v>
      </c>
      <c r="AA15" s="11" t="e">
        <f t="shared" si="40"/>
        <v>#REF!</v>
      </c>
      <c r="AB15" s="24" t="e">
        <f t="shared" si="18"/>
        <v>#REF!</v>
      </c>
      <c r="AD15" t="s">
        <v>29</v>
      </c>
      <c r="AE15" s="75" t="e">
        <f>(#REF!)/$F$1</f>
        <v>#REF!</v>
      </c>
      <c r="AF15" s="92">
        <f t="shared" si="19"/>
        <v>359.80412521279061</v>
      </c>
      <c r="AG15" s="82">
        <f t="shared" si="20"/>
        <v>0.16619999999999999</v>
      </c>
      <c r="AH15" s="66" t="e">
        <f t="shared" si="21"/>
        <v>#REF!</v>
      </c>
      <c r="AI15" s="75">
        <f t="shared" si="22"/>
        <v>60</v>
      </c>
      <c r="AJ15" s="11" t="e">
        <f t="shared" si="23"/>
        <v>#REF!</v>
      </c>
      <c r="AK15" s="52">
        <f t="shared" si="24"/>
        <v>0.1449</v>
      </c>
      <c r="AL15" s="11" t="e">
        <f t="shared" si="41"/>
        <v>#REF!</v>
      </c>
      <c r="AM15" s="24" t="e">
        <f t="shared" si="25"/>
        <v>#REF!</v>
      </c>
      <c r="AN15" t="s">
        <v>29</v>
      </c>
      <c r="AO15" s="75" t="e">
        <f>(#REF!)/$F$1</f>
        <v>#REF!</v>
      </c>
      <c r="AP15" s="92">
        <f t="shared" si="42"/>
        <v>359.80412521279061</v>
      </c>
      <c r="AQ15" s="82">
        <f t="shared" si="27"/>
        <v>0.1741</v>
      </c>
      <c r="AR15" s="66" t="e">
        <f t="shared" si="28"/>
        <v>#REF!</v>
      </c>
      <c r="AS15" s="75">
        <f t="shared" si="29"/>
        <v>60</v>
      </c>
      <c r="AT15" s="11" t="e">
        <f t="shared" si="30"/>
        <v>#REF!</v>
      </c>
      <c r="AU15" s="52">
        <f t="shared" si="31"/>
        <v>0.1041</v>
      </c>
      <c r="AV15" s="11" t="e">
        <f t="shared" si="43"/>
        <v>#REF!</v>
      </c>
      <c r="AW15" s="24" t="e">
        <f t="shared" si="32"/>
        <v>#REF!</v>
      </c>
      <c r="AX15" t="s">
        <v>29</v>
      </c>
      <c r="AY15" s="75" t="e">
        <f>(#REF!)/$F$1</f>
        <v>#REF!</v>
      </c>
      <c r="AZ15" s="92">
        <f t="shared" si="33"/>
        <v>359.80412521279061</v>
      </c>
      <c r="BA15" s="82">
        <f t="shared" si="34"/>
        <v>0.16539999999999999</v>
      </c>
      <c r="BB15" s="66" t="e">
        <f t="shared" si="35"/>
        <v>#REF!</v>
      </c>
      <c r="BC15" s="75">
        <f t="shared" si="36"/>
        <v>60</v>
      </c>
      <c r="BD15" s="11" t="e">
        <f t="shared" si="37"/>
        <v>#REF!</v>
      </c>
      <c r="BE15" s="52">
        <f t="shared" si="38"/>
        <v>0.1489</v>
      </c>
      <c r="BF15" s="11" t="e">
        <f t="shared" si="44"/>
        <v>#REF!</v>
      </c>
      <c r="BG15" s="24" t="e">
        <f t="shared" si="39"/>
        <v>#REF!</v>
      </c>
    </row>
    <row r="16" spans="1:59">
      <c r="A16" t="s">
        <v>30</v>
      </c>
      <c r="B16" s="75" t="e">
        <f>#REF!/$F$1</f>
        <v>#REF!</v>
      </c>
      <c r="C16" s="75">
        <f t="shared" si="2"/>
        <v>365.05674017940066</v>
      </c>
      <c r="D16" s="79">
        <f t="shared" si="3"/>
        <v>0.1943</v>
      </c>
      <c r="E16" s="80" t="e">
        <f t="shared" si="4"/>
        <v>#REF!</v>
      </c>
      <c r="F16" s="80">
        <v>60</v>
      </c>
      <c r="G16" s="80" t="e">
        <f t="shared" si="5"/>
        <v>#REF!</v>
      </c>
      <c r="H16" s="24" t="e">
        <f t="shared" si="1"/>
        <v>#REF!</v>
      </c>
      <c r="J16" t="s">
        <v>30</v>
      </c>
      <c r="K16" s="75" t="e">
        <f>(#REF!)/$F$1</f>
        <v>#REF!</v>
      </c>
      <c r="L16" s="87">
        <f t="shared" si="6"/>
        <v>350.73142663410044</v>
      </c>
      <c r="M16" s="82">
        <f t="shared" si="7"/>
        <v>0.2026</v>
      </c>
      <c r="N16" s="66" t="e">
        <f t="shared" si="8"/>
        <v>#REF!</v>
      </c>
      <c r="O16" s="80">
        <f t="shared" si="9"/>
        <v>60</v>
      </c>
      <c r="P16" s="80" t="e">
        <f t="shared" si="10"/>
        <v>#REF!</v>
      </c>
      <c r="Q16" s="24" t="e">
        <f t="shared" si="11"/>
        <v>#REF!</v>
      </c>
      <c r="S16" t="s">
        <v>30</v>
      </c>
      <c r="T16" s="87" t="e">
        <f>(#REF!)/$F$1</f>
        <v>#REF!</v>
      </c>
      <c r="U16" s="92">
        <f t="shared" si="12"/>
        <v>359.80412521279061</v>
      </c>
      <c r="V16" s="82">
        <f t="shared" si="13"/>
        <v>0.16980000000000001</v>
      </c>
      <c r="W16" s="66" t="e">
        <f t="shared" si="14"/>
        <v>#REF!</v>
      </c>
      <c r="X16" s="75">
        <f t="shared" si="15"/>
        <v>60</v>
      </c>
      <c r="Y16" s="11" t="e">
        <f t="shared" si="16"/>
        <v>#REF!</v>
      </c>
      <c r="Z16" s="52">
        <f t="shared" si="17"/>
        <v>0.1263</v>
      </c>
      <c r="AA16" s="11" t="e">
        <f t="shared" si="40"/>
        <v>#REF!</v>
      </c>
      <c r="AB16" s="24" t="e">
        <f t="shared" si="18"/>
        <v>#REF!</v>
      </c>
      <c r="AD16" t="s">
        <v>30</v>
      </c>
      <c r="AE16" s="75" t="e">
        <f>(#REF!)/$F$1</f>
        <v>#REF!</v>
      </c>
      <c r="AF16" s="92">
        <f t="shared" si="19"/>
        <v>359.80412521279061</v>
      </c>
      <c r="AG16" s="82">
        <f t="shared" si="20"/>
        <v>0.16619999999999999</v>
      </c>
      <c r="AH16" s="66" t="e">
        <f t="shared" si="21"/>
        <v>#REF!</v>
      </c>
      <c r="AI16" s="75">
        <f t="shared" si="22"/>
        <v>60</v>
      </c>
      <c r="AJ16" s="11" t="e">
        <f t="shared" si="23"/>
        <v>#REF!</v>
      </c>
      <c r="AK16" s="52">
        <f t="shared" si="24"/>
        <v>0.1449</v>
      </c>
      <c r="AL16" s="11" t="e">
        <f t="shared" si="41"/>
        <v>#REF!</v>
      </c>
      <c r="AM16" s="24" t="e">
        <f t="shared" si="25"/>
        <v>#REF!</v>
      </c>
      <c r="AN16" t="s">
        <v>30</v>
      </c>
      <c r="AO16" s="75" t="e">
        <f>(#REF!)/$F$1</f>
        <v>#REF!</v>
      </c>
      <c r="AP16" s="92">
        <f t="shared" si="42"/>
        <v>359.80412521279061</v>
      </c>
      <c r="AQ16" s="82">
        <f t="shared" si="27"/>
        <v>0.1741</v>
      </c>
      <c r="AR16" s="66" t="e">
        <f t="shared" si="28"/>
        <v>#REF!</v>
      </c>
      <c r="AS16" s="75">
        <f t="shared" si="29"/>
        <v>60</v>
      </c>
      <c r="AT16" s="11" t="e">
        <f t="shared" si="30"/>
        <v>#REF!</v>
      </c>
      <c r="AU16" s="52">
        <f t="shared" si="31"/>
        <v>0.1041</v>
      </c>
      <c r="AV16" s="11" t="e">
        <f t="shared" si="43"/>
        <v>#REF!</v>
      </c>
      <c r="AW16" s="24" t="e">
        <f t="shared" si="32"/>
        <v>#REF!</v>
      </c>
      <c r="AX16" t="s">
        <v>30</v>
      </c>
      <c r="AY16" s="75" t="e">
        <f>(#REF!)/$F$1</f>
        <v>#REF!</v>
      </c>
      <c r="AZ16" s="92">
        <f t="shared" si="33"/>
        <v>359.80412521279061</v>
      </c>
      <c r="BA16" s="82">
        <f t="shared" si="34"/>
        <v>0.16539999999999999</v>
      </c>
      <c r="BB16" s="66" t="e">
        <f t="shared" si="35"/>
        <v>#REF!</v>
      </c>
      <c r="BC16" s="75">
        <f t="shared" si="36"/>
        <v>60</v>
      </c>
      <c r="BD16" s="11" t="e">
        <f t="shared" si="37"/>
        <v>#REF!</v>
      </c>
      <c r="BE16" s="52">
        <f t="shared" si="38"/>
        <v>0.1489</v>
      </c>
      <c r="BF16" s="11" t="e">
        <f t="shared" si="44"/>
        <v>#REF!</v>
      </c>
      <c r="BG16" s="24" t="e">
        <f t="shared" si="39"/>
        <v>#REF!</v>
      </c>
    </row>
    <row r="17" spans="1:59">
      <c r="A17" t="s">
        <v>31</v>
      </c>
      <c r="B17" s="75" t="e">
        <f>#REF!/$F$1</f>
        <v>#REF!</v>
      </c>
      <c r="C17" s="75">
        <f t="shared" si="2"/>
        <v>365.05674017940066</v>
      </c>
      <c r="D17" s="79">
        <f t="shared" si="3"/>
        <v>0.1943</v>
      </c>
      <c r="E17" s="80" t="e">
        <f t="shared" si="4"/>
        <v>#REF!</v>
      </c>
      <c r="F17" s="80">
        <v>60</v>
      </c>
      <c r="G17" s="80" t="e">
        <f t="shared" si="5"/>
        <v>#REF!</v>
      </c>
      <c r="H17" s="24" t="e">
        <f t="shared" si="1"/>
        <v>#REF!</v>
      </c>
      <c r="J17" t="s">
        <v>31</v>
      </c>
      <c r="K17" s="75" t="e">
        <f>(#REF!)/$F$1</f>
        <v>#REF!</v>
      </c>
      <c r="L17" s="87">
        <f t="shared" si="6"/>
        <v>350.73142663410044</v>
      </c>
      <c r="M17" s="82">
        <f t="shared" si="7"/>
        <v>0.2026</v>
      </c>
      <c r="N17" s="66" t="e">
        <f t="shared" si="8"/>
        <v>#REF!</v>
      </c>
      <c r="O17" s="80">
        <f t="shared" si="9"/>
        <v>60</v>
      </c>
      <c r="P17" s="80" t="e">
        <f t="shared" si="10"/>
        <v>#REF!</v>
      </c>
      <c r="Q17" s="24" t="e">
        <f t="shared" si="11"/>
        <v>#REF!</v>
      </c>
      <c r="S17" t="s">
        <v>31</v>
      </c>
      <c r="T17" s="87" t="e">
        <f>(#REF!)/$F$1</f>
        <v>#REF!</v>
      </c>
      <c r="U17" s="92">
        <f t="shared" si="12"/>
        <v>359.80412521279061</v>
      </c>
      <c r="V17" s="82">
        <f t="shared" si="13"/>
        <v>0.16980000000000001</v>
      </c>
      <c r="W17" s="66" t="e">
        <f t="shared" si="14"/>
        <v>#REF!</v>
      </c>
      <c r="X17" s="75">
        <f t="shared" si="15"/>
        <v>60</v>
      </c>
      <c r="Y17" s="11" t="e">
        <f t="shared" si="16"/>
        <v>#REF!</v>
      </c>
      <c r="Z17" s="52">
        <f t="shared" si="17"/>
        <v>0.1263</v>
      </c>
      <c r="AA17" s="11" t="e">
        <f t="shared" si="40"/>
        <v>#REF!</v>
      </c>
      <c r="AB17" s="24" t="e">
        <f t="shared" si="18"/>
        <v>#REF!</v>
      </c>
      <c r="AD17" t="s">
        <v>31</v>
      </c>
      <c r="AE17" s="75" t="e">
        <f>(#REF!)/$F$1</f>
        <v>#REF!</v>
      </c>
      <c r="AF17" s="92">
        <f t="shared" si="19"/>
        <v>359.80412521279061</v>
      </c>
      <c r="AG17" s="82">
        <f t="shared" si="20"/>
        <v>0.16619999999999999</v>
      </c>
      <c r="AH17" s="66" t="e">
        <f t="shared" si="21"/>
        <v>#REF!</v>
      </c>
      <c r="AI17" s="75">
        <f t="shared" si="22"/>
        <v>60</v>
      </c>
      <c r="AJ17" s="11" t="e">
        <f t="shared" si="23"/>
        <v>#REF!</v>
      </c>
      <c r="AK17" s="52">
        <f t="shared" si="24"/>
        <v>0.1449</v>
      </c>
      <c r="AL17" s="11" t="e">
        <f t="shared" si="41"/>
        <v>#REF!</v>
      </c>
      <c r="AM17" s="24" t="e">
        <f t="shared" si="25"/>
        <v>#REF!</v>
      </c>
      <c r="AN17" t="s">
        <v>31</v>
      </c>
      <c r="AO17" s="75" t="e">
        <f>(#REF!)/$F$1</f>
        <v>#REF!</v>
      </c>
      <c r="AP17" s="92">
        <f t="shared" si="42"/>
        <v>359.80412521279061</v>
      </c>
      <c r="AQ17" s="82">
        <f t="shared" si="27"/>
        <v>0.1741</v>
      </c>
      <c r="AR17" s="66" t="e">
        <f t="shared" si="28"/>
        <v>#REF!</v>
      </c>
      <c r="AS17" s="75">
        <f t="shared" si="29"/>
        <v>60</v>
      </c>
      <c r="AT17" s="11" t="e">
        <f t="shared" si="30"/>
        <v>#REF!</v>
      </c>
      <c r="AU17" s="52">
        <f t="shared" si="31"/>
        <v>0.1041</v>
      </c>
      <c r="AV17" s="11" t="e">
        <f t="shared" si="43"/>
        <v>#REF!</v>
      </c>
      <c r="AW17" s="24" t="e">
        <f t="shared" si="32"/>
        <v>#REF!</v>
      </c>
      <c r="AX17" t="s">
        <v>31</v>
      </c>
      <c r="AY17" s="75" t="e">
        <f>(#REF!)/$F$1</f>
        <v>#REF!</v>
      </c>
      <c r="AZ17" s="92">
        <f t="shared" si="33"/>
        <v>359.80412521279061</v>
      </c>
      <c r="BA17" s="82">
        <f t="shared" si="34"/>
        <v>0.16539999999999999</v>
      </c>
      <c r="BB17" s="66" t="e">
        <f t="shared" si="35"/>
        <v>#REF!</v>
      </c>
      <c r="BC17" s="75">
        <f t="shared" si="36"/>
        <v>60</v>
      </c>
      <c r="BD17" s="11" t="e">
        <f t="shared" si="37"/>
        <v>#REF!</v>
      </c>
      <c r="BE17" s="52">
        <f t="shared" si="38"/>
        <v>0.1489</v>
      </c>
      <c r="BF17" s="11" t="e">
        <f t="shared" si="44"/>
        <v>#REF!</v>
      </c>
      <c r="BG17" s="24" t="e">
        <f t="shared" si="39"/>
        <v>#REF!</v>
      </c>
    </row>
    <row r="18" spans="1:59">
      <c r="A18" t="s">
        <v>32</v>
      </c>
      <c r="B18" s="75" t="e">
        <f>#REF!/$F$1</f>
        <v>#REF!</v>
      </c>
      <c r="C18" s="75">
        <f t="shared" si="2"/>
        <v>365.05674017940066</v>
      </c>
      <c r="D18" s="79">
        <f t="shared" si="3"/>
        <v>0.1943</v>
      </c>
      <c r="E18" s="80" t="e">
        <f t="shared" si="4"/>
        <v>#REF!</v>
      </c>
      <c r="F18" s="80">
        <v>60</v>
      </c>
      <c r="G18" s="80" t="e">
        <f t="shared" si="5"/>
        <v>#REF!</v>
      </c>
      <c r="H18" s="24" t="e">
        <f t="shared" si="1"/>
        <v>#REF!</v>
      </c>
      <c r="J18" t="s">
        <v>32</v>
      </c>
      <c r="K18" s="75" t="e">
        <f>(#REF!)/$F$1</f>
        <v>#REF!</v>
      </c>
      <c r="L18" s="87">
        <f t="shared" si="6"/>
        <v>350.73142663410044</v>
      </c>
      <c r="M18" s="82">
        <f t="shared" si="7"/>
        <v>0.2026</v>
      </c>
      <c r="N18" s="66" t="e">
        <f t="shared" si="8"/>
        <v>#REF!</v>
      </c>
      <c r="O18" s="80">
        <f t="shared" si="9"/>
        <v>60</v>
      </c>
      <c r="P18" s="80" t="e">
        <f t="shared" si="10"/>
        <v>#REF!</v>
      </c>
      <c r="Q18" s="24" t="e">
        <f t="shared" si="11"/>
        <v>#REF!</v>
      </c>
      <c r="S18" t="s">
        <v>32</v>
      </c>
      <c r="T18" s="87" t="e">
        <f>(#REF!)/$F$1</f>
        <v>#REF!</v>
      </c>
      <c r="U18" s="92">
        <f t="shared" si="12"/>
        <v>359.80412521279061</v>
      </c>
      <c r="V18" s="82">
        <f t="shared" si="13"/>
        <v>0.16980000000000001</v>
      </c>
      <c r="W18" s="66" t="e">
        <f t="shared" si="14"/>
        <v>#REF!</v>
      </c>
      <c r="X18" s="75">
        <f t="shared" si="15"/>
        <v>60</v>
      </c>
      <c r="Y18" s="11" t="e">
        <f t="shared" si="16"/>
        <v>#REF!</v>
      </c>
      <c r="Z18" s="52">
        <f t="shared" si="17"/>
        <v>0.1263</v>
      </c>
      <c r="AA18" s="11" t="e">
        <f t="shared" si="40"/>
        <v>#REF!</v>
      </c>
      <c r="AB18" s="24" t="e">
        <f t="shared" si="18"/>
        <v>#REF!</v>
      </c>
      <c r="AD18" t="s">
        <v>32</v>
      </c>
      <c r="AE18" s="75" t="e">
        <f>(#REF!)/$F$1</f>
        <v>#REF!</v>
      </c>
      <c r="AF18" s="92">
        <f t="shared" si="19"/>
        <v>359.80412521279061</v>
      </c>
      <c r="AG18" s="82">
        <f t="shared" si="20"/>
        <v>0.16619999999999999</v>
      </c>
      <c r="AH18" s="66" t="e">
        <f t="shared" si="21"/>
        <v>#REF!</v>
      </c>
      <c r="AI18" s="75">
        <f t="shared" si="22"/>
        <v>60</v>
      </c>
      <c r="AJ18" s="11" t="e">
        <f t="shared" si="23"/>
        <v>#REF!</v>
      </c>
      <c r="AK18" s="52">
        <f t="shared" si="24"/>
        <v>0.1449</v>
      </c>
      <c r="AL18" s="11" t="e">
        <f t="shared" si="41"/>
        <v>#REF!</v>
      </c>
      <c r="AM18" s="24" t="e">
        <f t="shared" si="25"/>
        <v>#REF!</v>
      </c>
      <c r="AN18" t="s">
        <v>32</v>
      </c>
      <c r="AO18" s="75" t="e">
        <f>(#REF!)/$F$1</f>
        <v>#REF!</v>
      </c>
      <c r="AP18" s="92">
        <f t="shared" si="42"/>
        <v>359.80412521279061</v>
      </c>
      <c r="AQ18" s="82">
        <f t="shared" si="27"/>
        <v>0.1741</v>
      </c>
      <c r="AR18" s="66" t="e">
        <f t="shared" si="28"/>
        <v>#REF!</v>
      </c>
      <c r="AS18" s="75">
        <f t="shared" si="29"/>
        <v>60</v>
      </c>
      <c r="AT18" s="11" t="e">
        <f t="shared" si="30"/>
        <v>#REF!</v>
      </c>
      <c r="AU18" s="52">
        <f t="shared" si="31"/>
        <v>0.1041</v>
      </c>
      <c r="AV18" s="11" t="e">
        <f t="shared" si="43"/>
        <v>#REF!</v>
      </c>
      <c r="AW18" s="24" t="e">
        <f t="shared" si="32"/>
        <v>#REF!</v>
      </c>
      <c r="AX18" t="s">
        <v>32</v>
      </c>
      <c r="AY18" s="75" t="e">
        <f>(#REF!)/$F$1</f>
        <v>#REF!</v>
      </c>
      <c r="AZ18" s="92">
        <f t="shared" si="33"/>
        <v>359.80412521279061</v>
      </c>
      <c r="BA18" s="82">
        <f t="shared" si="34"/>
        <v>0.16539999999999999</v>
      </c>
      <c r="BB18" s="66" t="e">
        <f t="shared" si="35"/>
        <v>#REF!</v>
      </c>
      <c r="BC18" s="75">
        <f t="shared" si="36"/>
        <v>60</v>
      </c>
      <c r="BD18" s="11" t="e">
        <f t="shared" si="37"/>
        <v>#REF!</v>
      </c>
      <c r="BE18" s="52">
        <f t="shared" si="38"/>
        <v>0.1489</v>
      </c>
      <c r="BF18" s="11" t="e">
        <f t="shared" si="44"/>
        <v>#REF!</v>
      </c>
      <c r="BG18" s="24" t="e">
        <f t="shared" si="39"/>
        <v>#REF!</v>
      </c>
    </row>
    <row r="19" spans="1:59">
      <c r="H19" s="24"/>
      <c r="K19" s="11"/>
      <c r="L19" s="11"/>
      <c r="M19" s="82"/>
      <c r="N19" s="66"/>
      <c r="O19" s="11"/>
      <c r="P19" s="11"/>
      <c r="Q19" s="24"/>
      <c r="T19" s="87"/>
      <c r="U19" s="11"/>
      <c r="V19" s="22"/>
      <c r="W19" s="14"/>
      <c r="X19" s="11"/>
      <c r="Y19" s="11"/>
      <c r="Z19" s="11"/>
      <c r="AA19" s="11"/>
      <c r="AB19" s="24"/>
      <c r="AE19" s="11"/>
      <c r="AF19" s="11"/>
      <c r="AG19" s="22"/>
      <c r="AH19" s="14"/>
      <c r="AI19" s="11"/>
      <c r="AJ19" s="11"/>
      <c r="AK19" s="11"/>
      <c r="AL19" s="11"/>
      <c r="AM19" s="24"/>
      <c r="AO19" s="11"/>
      <c r="AP19" s="11"/>
      <c r="AQ19" s="22"/>
      <c r="AR19" s="14"/>
      <c r="AS19" s="11"/>
      <c r="AT19" s="11"/>
      <c r="AU19" s="11"/>
      <c r="AV19" s="11"/>
      <c r="AW19" s="24"/>
      <c r="AY19" s="11"/>
      <c r="AZ19" s="11"/>
      <c r="BA19" s="22"/>
      <c r="BB19" s="14"/>
      <c r="BC19" s="11"/>
      <c r="BD19" s="11"/>
      <c r="BE19" s="11"/>
      <c r="BF19" s="11"/>
      <c r="BG19" s="24"/>
    </row>
    <row r="20" spans="1:59">
      <c r="H20" s="24"/>
      <c r="K20" s="11"/>
      <c r="L20" s="11"/>
      <c r="M20" s="82"/>
      <c r="N20" s="66"/>
      <c r="O20" s="11"/>
      <c r="P20" s="11"/>
      <c r="Q20" s="24"/>
      <c r="T20" s="87"/>
      <c r="U20" s="11"/>
      <c r="V20" s="22"/>
      <c r="W20" s="14"/>
      <c r="X20" s="11"/>
      <c r="Y20" s="11"/>
      <c r="Z20" s="11"/>
      <c r="AA20" s="11"/>
      <c r="AB20" s="24"/>
      <c r="AE20" s="11"/>
      <c r="AF20" s="11"/>
      <c r="AG20" s="22"/>
      <c r="AH20" s="14"/>
      <c r="AI20" s="11"/>
      <c r="AJ20" s="11"/>
      <c r="AK20" s="11"/>
      <c r="AL20" s="11"/>
      <c r="AM20" s="24"/>
      <c r="AO20" s="11"/>
      <c r="AP20" s="11"/>
      <c r="AQ20" s="22"/>
      <c r="AR20" s="14"/>
      <c r="AS20" s="11"/>
      <c r="AT20" s="11"/>
      <c r="AU20" s="11"/>
      <c r="AV20" s="11"/>
      <c r="AW20" s="24"/>
      <c r="AY20" s="11"/>
      <c r="AZ20" s="11"/>
      <c r="BA20" s="22"/>
      <c r="BB20" s="14"/>
      <c r="BC20" s="11"/>
      <c r="BD20" s="11"/>
      <c r="BE20" s="11"/>
      <c r="BF20" s="11"/>
      <c r="BG20" s="24"/>
    </row>
    <row r="21" spans="1:59">
      <c r="A21" t="s">
        <v>9</v>
      </c>
      <c r="H21" s="24"/>
      <c r="J21" t="s">
        <v>9</v>
      </c>
      <c r="K21" s="11"/>
      <c r="L21" s="11"/>
      <c r="M21" s="82"/>
      <c r="N21" s="66"/>
      <c r="O21" s="11"/>
      <c r="P21" s="11"/>
      <c r="Q21" s="24"/>
      <c r="S21" t="s">
        <v>9</v>
      </c>
      <c r="T21" s="87"/>
      <c r="U21" s="11"/>
      <c r="V21" s="22"/>
      <c r="W21" s="14"/>
      <c r="X21" s="11"/>
      <c r="Y21" s="11"/>
      <c r="Z21" s="11"/>
      <c r="AA21" s="11"/>
      <c r="AB21" s="24"/>
      <c r="AD21" t="s">
        <v>9</v>
      </c>
      <c r="AE21" s="11"/>
      <c r="AF21" s="11"/>
      <c r="AG21" s="22"/>
      <c r="AH21" s="14"/>
      <c r="AI21" s="11"/>
      <c r="AJ21" s="11"/>
      <c r="AK21" s="11"/>
      <c r="AL21" s="11"/>
      <c r="AM21" s="24"/>
      <c r="AN21" t="s">
        <v>9</v>
      </c>
      <c r="AO21" s="11"/>
      <c r="AP21" s="11"/>
      <c r="AQ21" s="22"/>
      <c r="AR21" s="14"/>
      <c r="AS21" s="11"/>
      <c r="AT21" s="11"/>
      <c r="AU21" s="11"/>
      <c r="AV21" s="11"/>
      <c r="AW21" s="24"/>
      <c r="AX21" t="s">
        <v>9</v>
      </c>
      <c r="AY21" s="11"/>
      <c r="AZ21" s="11"/>
      <c r="BA21" s="22"/>
      <c r="BB21" s="14"/>
      <c r="BC21" s="11"/>
      <c r="BD21" s="11"/>
      <c r="BE21" s="11"/>
      <c r="BF21" s="11"/>
      <c r="BG21" s="24"/>
    </row>
    <row r="22" spans="1:59">
      <c r="A22" t="s">
        <v>81</v>
      </c>
      <c r="B22" s="87" t="e">
        <f>(#REF!)/$F$1</f>
        <v>#REF!</v>
      </c>
      <c r="C22" s="87">
        <f>$C$8</f>
        <v>365.05674017940066</v>
      </c>
      <c r="D22" s="86">
        <f>$D$8</f>
        <v>0.1943</v>
      </c>
      <c r="E22" s="92">
        <v>70</v>
      </c>
      <c r="F22" s="87">
        <f>$F$8</f>
        <v>60</v>
      </c>
      <c r="G22" s="87" t="e">
        <f>((B22+C22)-(E22+F22))/2</f>
        <v>#REF!</v>
      </c>
      <c r="H22" s="24" t="e">
        <f>G22*$J$1</f>
        <v>#REF!</v>
      </c>
      <c r="J22" t="s">
        <v>81</v>
      </c>
      <c r="K22" s="87" t="e">
        <f>(#REF!)/$F$1</f>
        <v>#REF!</v>
      </c>
      <c r="L22" s="87">
        <f>$L$7</f>
        <v>350.73142663410044</v>
      </c>
      <c r="M22" s="82">
        <f>$M$8</f>
        <v>0.2026</v>
      </c>
      <c r="N22" s="66">
        <v>70</v>
      </c>
      <c r="O22" s="87">
        <f>$F$8</f>
        <v>60</v>
      </c>
      <c r="P22" s="87" t="e">
        <f>((K22+L22)-(N22+O22))/2</f>
        <v>#REF!</v>
      </c>
      <c r="Q22" s="24" t="e">
        <f>P22*$J$1</f>
        <v>#REF!</v>
      </c>
      <c r="T22" s="87"/>
      <c r="U22" s="11"/>
      <c r="V22" s="22"/>
      <c r="W22" s="14"/>
      <c r="X22" s="11"/>
      <c r="Y22" s="11"/>
      <c r="Z22" s="11"/>
      <c r="AA22" s="11"/>
      <c r="AB22" s="24"/>
      <c r="AE22" s="11"/>
      <c r="AF22" s="11"/>
      <c r="AG22" s="22"/>
      <c r="AH22" s="14"/>
      <c r="AI22" s="11"/>
      <c r="AJ22" s="11"/>
      <c r="AK22" s="11"/>
      <c r="AL22" s="11"/>
      <c r="AM22" s="24"/>
      <c r="AO22" s="11"/>
      <c r="AP22" s="11"/>
      <c r="AQ22" s="22"/>
      <c r="AR22" s="14"/>
      <c r="AS22" s="11"/>
      <c r="AT22" s="11"/>
      <c r="AU22" s="11"/>
      <c r="AV22" s="11"/>
      <c r="AW22" s="24"/>
      <c r="AY22" s="11"/>
      <c r="AZ22" s="11"/>
      <c r="BA22" s="22"/>
      <c r="BB22" s="14"/>
      <c r="BC22" s="11"/>
      <c r="BD22" s="11"/>
      <c r="BE22" s="11"/>
      <c r="BF22" s="11"/>
      <c r="BG22" s="24"/>
    </row>
    <row r="23" spans="1:59">
      <c r="A23" t="s">
        <v>81</v>
      </c>
      <c r="B23" s="11" t="e">
        <f>(#REF!)/$F$1</f>
        <v>#REF!</v>
      </c>
      <c r="C23" s="75">
        <f>$C$8</f>
        <v>365.05674017940066</v>
      </c>
      <c r="D23" s="79">
        <f>$D$8</f>
        <v>0.1943</v>
      </c>
      <c r="E23" s="92">
        <v>70</v>
      </c>
      <c r="F23" s="75">
        <f>$F$8</f>
        <v>60</v>
      </c>
      <c r="G23" s="80" t="e">
        <f>((B23+C23)-(E23+F23))/2</f>
        <v>#REF!</v>
      </c>
      <c r="H23" s="24" t="e">
        <f>G23*$J$1</f>
        <v>#REF!</v>
      </c>
      <c r="J23" t="s">
        <v>81</v>
      </c>
      <c r="K23" s="75" t="e">
        <f>(#REF!)/$F$1</f>
        <v>#REF!</v>
      </c>
      <c r="L23" s="87">
        <f>$L$7</f>
        <v>350.73142663410044</v>
      </c>
      <c r="M23" s="82">
        <f>$M$8</f>
        <v>0.2026</v>
      </c>
      <c r="N23" s="66">
        <v>70</v>
      </c>
      <c r="O23" s="80">
        <f>$F$8</f>
        <v>60</v>
      </c>
      <c r="P23" s="80" t="e">
        <f>((K23+L23)-(N23+O23))/2</f>
        <v>#REF!</v>
      </c>
      <c r="Q23" s="24" t="e">
        <f>P23*$J$1</f>
        <v>#REF!</v>
      </c>
      <c r="S23" t="s">
        <v>81</v>
      </c>
      <c r="T23" s="87" t="e">
        <f>(#REF!)/$F$1</f>
        <v>#REF!</v>
      </c>
      <c r="U23" s="92">
        <f>$U$8</f>
        <v>359.80412521279061</v>
      </c>
      <c r="V23" s="82">
        <f t="shared" ref="V23" si="45">$V$8</f>
        <v>0.16980000000000001</v>
      </c>
      <c r="W23" s="66">
        <v>70</v>
      </c>
      <c r="X23" s="75">
        <f>$F$8</f>
        <v>60</v>
      </c>
      <c r="Y23" s="11" t="e">
        <f>((T23+U23)-(W23+X25))/2</f>
        <v>#REF!</v>
      </c>
      <c r="Z23" s="52">
        <f>$Z$8</f>
        <v>0.1263</v>
      </c>
      <c r="AA23" s="11" t="e">
        <f>Y23*Z23</f>
        <v>#REF!</v>
      </c>
      <c r="AB23" s="24" t="e">
        <f>(Y23-AA23)*$J$1</f>
        <v>#REF!</v>
      </c>
      <c r="AD23" t="s">
        <v>81</v>
      </c>
      <c r="AE23" s="75" t="e">
        <f>(#REF!)/$F$1</f>
        <v>#REF!</v>
      </c>
      <c r="AF23" s="92">
        <f>$U$8</f>
        <v>359.80412521279061</v>
      </c>
      <c r="AG23" s="82">
        <f>$AG$8</f>
        <v>0.16619999999999999</v>
      </c>
      <c r="AH23" s="66">
        <v>70</v>
      </c>
      <c r="AI23" s="75">
        <f>$F$8</f>
        <v>60</v>
      </c>
      <c r="AJ23" s="11" t="e">
        <f>((AE23+AF23)-(AH23+AI25))/2</f>
        <v>#REF!</v>
      </c>
      <c r="AK23" s="52">
        <f>$AK$8</f>
        <v>0.1449</v>
      </c>
      <c r="AL23" s="11" t="e">
        <f>AJ23*AK23</f>
        <v>#REF!</v>
      </c>
      <c r="AM23" s="24" t="e">
        <f>(AJ23-AL23)*$J$1</f>
        <v>#REF!</v>
      </c>
      <c r="AN23" t="s">
        <v>81</v>
      </c>
      <c r="AO23" s="75" t="e">
        <f>(#REF!)/$F$1</f>
        <v>#REF!</v>
      </c>
      <c r="AP23" s="92">
        <f>$U$8</f>
        <v>359.80412521279061</v>
      </c>
      <c r="AQ23" s="82">
        <f>$AQ$8</f>
        <v>0.1741</v>
      </c>
      <c r="AR23" s="66">
        <v>70</v>
      </c>
      <c r="AS23" s="75">
        <f>$F$8</f>
        <v>60</v>
      </c>
      <c r="AT23" s="11" t="e">
        <f>((AO23+AP23)-(AR23+AS25))/2</f>
        <v>#REF!</v>
      </c>
      <c r="AU23" s="52">
        <f>$AU$8</f>
        <v>0.1041</v>
      </c>
      <c r="AV23" s="11" t="e">
        <f>AT23*AU23</f>
        <v>#REF!</v>
      </c>
      <c r="AW23" s="24" t="e">
        <f>(AT23-AV23)*$J$1</f>
        <v>#REF!</v>
      </c>
      <c r="AX23" t="s">
        <v>81</v>
      </c>
      <c r="AY23" s="75" t="e">
        <f>(#REF!)/$F$1</f>
        <v>#REF!</v>
      </c>
      <c r="AZ23" s="92">
        <f>$U$8</f>
        <v>359.80412521279061</v>
      </c>
      <c r="BA23" s="82">
        <f>$BA$8</f>
        <v>0.16539999999999999</v>
      </c>
      <c r="BB23" s="66">
        <v>70</v>
      </c>
      <c r="BC23" s="75">
        <f>$F$8</f>
        <v>60</v>
      </c>
      <c r="BD23" s="11" t="e">
        <f>((AY23+AZ23)-(BB23+BC25))/2</f>
        <v>#REF!</v>
      </c>
      <c r="BE23" s="52">
        <f>$BE$8</f>
        <v>0.1489</v>
      </c>
      <c r="BF23" s="11" t="e">
        <f>BD23*BE23</f>
        <v>#REF!</v>
      </c>
      <c r="BG23" s="24" t="e">
        <f>(BD23-BF23)*$J$1</f>
        <v>#REF!</v>
      </c>
    </row>
    <row r="24" spans="1:59">
      <c r="A24" t="s">
        <v>82</v>
      </c>
      <c r="D24" s="79"/>
      <c r="E24" s="66"/>
      <c r="H24" s="24"/>
      <c r="J24" t="s">
        <v>82</v>
      </c>
      <c r="K24" s="11"/>
      <c r="L24" s="11"/>
      <c r="M24" s="82"/>
      <c r="N24" s="66"/>
      <c r="O24" s="11"/>
      <c r="P24" s="11"/>
      <c r="Q24" s="24"/>
      <c r="S24" t="s">
        <v>82</v>
      </c>
      <c r="T24" s="87"/>
      <c r="U24" s="11"/>
      <c r="V24" s="22"/>
      <c r="W24" s="14"/>
      <c r="X24" s="11"/>
      <c r="Y24" s="11"/>
      <c r="Z24" s="11"/>
      <c r="AA24" s="11"/>
      <c r="AB24" s="24"/>
      <c r="AD24" t="s">
        <v>82</v>
      </c>
      <c r="AE24" s="11"/>
      <c r="AF24" s="11"/>
      <c r="AG24" s="22"/>
      <c r="AH24" s="66"/>
      <c r="AI24" s="11"/>
      <c r="AJ24" s="11"/>
      <c r="AK24" s="11"/>
      <c r="AL24" s="11"/>
      <c r="AM24" s="24"/>
      <c r="AN24" t="s">
        <v>82</v>
      </c>
      <c r="AO24" s="11"/>
      <c r="AP24" s="11"/>
      <c r="AQ24" s="22"/>
      <c r="AR24" s="66"/>
      <c r="AS24" s="11"/>
      <c r="AT24" s="11"/>
      <c r="AU24" s="11"/>
      <c r="AV24" s="11"/>
      <c r="AW24" s="24"/>
      <c r="AX24" t="s">
        <v>82</v>
      </c>
      <c r="AY24" s="11"/>
      <c r="AZ24" s="11"/>
      <c r="BA24" s="22"/>
      <c r="BB24" s="66"/>
      <c r="BC24" s="11"/>
      <c r="BD24" s="11"/>
      <c r="BE24" s="11"/>
      <c r="BF24" s="11"/>
      <c r="BG24" s="24"/>
    </row>
    <row r="25" spans="1:59">
      <c r="A25" t="s">
        <v>34</v>
      </c>
      <c r="B25" s="75" t="e">
        <f>(#REF!)/$F$1</f>
        <v>#REF!</v>
      </c>
      <c r="C25" s="75">
        <f>$C$8</f>
        <v>365.05674017940066</v>
      </c>
      <c r="D25" s="79">
        <f>$D$8</f>
        <v>0.1943</v>
      </c>
      <c r="E25" s="92">
        <v>70</v>
      </c>
      <c r="F25" s="75">
        <f>$F$8</f>
        <v>60</v>
      </c>
      <c r="G25" s="80" t="e">
        <f>((B25+C25)-(E25+F25))/2</f>
        <v>#REF!</v>
      </c>
      <c r="H25" s="24" t="e">
        <f>G25*$J$1</f>
        <v>#REF!</v>
      </c>
      <c r="J25" t="s">
        <v>34</v>
      </c>
      <c r="K25" s="75" t="e">
        <f>(#REF!)/$F$1</f>
        <v>#REF!</v>
      </c>
      <c r="L25" s="87">
        <f>$L$7</f>
        <v>350.73142663410044</v>
      </c>
      <c r="M25" s="82">
        <f>$M$8</f>
        <v>0.2026</v>
      </c>
      <c r="N25" s="66">
        <v>70</v>
      </c>
      <c r="O25" s="80">
        <f>$F$8</f>
        <v>60</v>
      </c>
      <c r="P25" s="80" t="e">
        <f>((K25+L25)-(N25+O25))/2</f>
        <v>#REF!</v>
      </c>
      <c r="Q25" s="24" t="e">
        <f>P25*$J$1</f>
        <v>#REF!</v>
      </c>
      <c r="S25" t="s">
        <v>34</v>
      </c>
      <c r="T25" s="87" t="e">
        <f>(#REF!)/$F$1</f>
        <v>#REF!</v>
      </c>
      <c r="U25" s="92">
        <f>$U$8</f>
        <v>359.80412521279061</v>
      </c>
      <c r="V25" s="82">
        <f t="shared" ref="V25" si="46">$V$8</f>
        <v>0.16980000000000001</v>
      </c>
      <c r="W25" s="66" t="e">
        <f>T25*V25</f>
        <v>#REF!</v>
      </c>
      <c r="X25" s="75">
        <f>$F$8</f>
        <v>60</v>
      </c>
      <c r="Y25" s="11" t="e">
        <f>((T25+U25)-(W25+X27))/2</f>
        <v>#REF!</v>
      </c>
      <c r="Z25" s="52">
        <f>$Z$8</f>
        <v>0.1263</v>
      </c>
      <c r="AA25" s="11" t="e">
        <f>Y25*Z25</f>
        <v>#REF!</v>
      </c>
      <c r="AB25" s="24" t="e">
        <f>(Y25-AA25)*$J$1</f>
        <v>#REF!</v>
      </c>
      <c r="AD25" t="s">
        <v>34</v>
      </c>
      <c r="AE25" s="75" t="e">
        <f>(#REF!)/$F$1</f>
        <v>#REF!</v>
      </c>
      <c r="AF25" s="92">
        <f>$U$8</f>
        <v>359.80412521279061</v>
      </c>
      <c r="AG25" s="82">
        <f>$AG$8</f>
        <v>0.16619999999999999</v>
      </c>
      <c r="AH25" s="66">
        <v>70</v>
      </c>
      <c r="AI25" s="75">
        <f>$F$8</f>
        <v>60</v>
      </c>
      <c r="AJ25" s="11" t="e">
        <f>((AE25+AF25)-(AH25+AI27))/2</f>
        <v>#REF!</v>
      </c>
      <c r="AK25" s="52">
        <f>$AK$8</f>
        <v>0.1449</v>
      </c>
      <c r="AL25" s="11" t="e">
        <f>AJ25*AK25</f>
        <v>#REF!</v>
      </c>
      <c r="AM25" s="24" t="e">
        <f>(AJ25-AL25)*$J$1</f>
        <v>#REF!</v>
      </c>
      <c r="AN25" t="s">
        <v>34</v>
      </c>
      <c r="AO25" s="75" t="e">
        <f>(#REF!)/$F$1</f>
        <v>#REF!</v>
      </c>
      <c r="AP25" s="92">
        <f>$U$8</f>
        <v>359.80412521279061</v>
      </c>
      <c r="AQ25" s="82">
        <f>$AQ$8</f>
        <v>0.1741</v>
      </c>
      <c r="AR25" s="66" t="e">
        <f>AO25*AQ25</f>
        <v>#REF!</v>
      </c>
      <c r="AS25" s="75">
        <f>$F$8</f>
        <v>60</v>
      </c>
      <c r="AT25" s="11" t="e">
        <f>((AO25+AP25)-(AR25+AS27))/2</f>
        <v>#REF!</v>
      </c>
      <c r="AU25" s="52">
        <f>$AU$8</f>
        <v>0.1041</v>
      </c>
      <c r="AV25" s="11" t="e">
        <f>AT25*AU25</f>
        <v>#REF!</v>
      </c>
      <c r="AW25" s="24" t="e">
        <f>(AT25-AV25)*$J$1</f>
        <v>#REF!</v>
      </c>
      <c r="AX25" t="s">
        <v>34</v>
      </c>
      <c r="AY25" s="75" t="e">
        <f>(#REF!)/$F$1</f>
        <v>#REF!</v>
      </c>
      <c r="AZ25" s="92">
        <f>$U$8</f>
        <v>359.80412521279061</v>
      </c>
      <c r="BA25" s="82">
        <f>$BA$8</f>
        <v>0.16539999999999999</v>
      </c>
      <c r="BB25" s="66" t="e">
        <f>AY25*BA25</f>
        <v>#REF!</v>
      </c>
      <c r="BC25" s="75">
        <f>$F$8</f>
        <v>60</v>
      </c>
      <c r="BD25" s="11" t="e">
        <f>((AY25+AZ25)-(BB25+BC27))/2</f>
        <v>#REF!</v>
      </c>
      <c r="BE25" s="52">
        <f>$BE$8</f>
        <v>0.1489</v>
      </c>
      <c r="BF25" s="11" t="e">
        <f>BD25*BE25</f>
        <v>#REF!</v>
      </c>
      <c r="BG25" s="24" t="e">
        <f>(BD25-BF25)*$J$1</f>
        <v>#REF!</v>
      </c>
    </row>
    <row r="26" spans="1:59">
      <c r="A26" t="s">
        <v>35</v>
      </c>
      <c r="D26" s="79"/>
      <c r="E26" s="66"/>
      <c r="H26" s="24"/>
      <c r="J26" t="s">
        <v>35</v>
      </c>
      <c r="K26" s="11"/>
      <c r="L26" s="11"/>
      <c r="M26" s="82"/>
      <c r="N26" s="66"/>
      <c r="O26" s="11"/>
      <c r="P26" s="11"/>
      <c r="Q26" s="24"/>
      <c r="S26" t="s">
        <v>35</v>
      </c>
      <c r="T26" s="87"/>
      <c r="U26" s="11"/>
      <c r="V26" s="22"/>
      <c r="W26" s="14"/>
      <c r="X26" s="11"/>
      <c r="Y26" s="11"/>
      <c r="Z26" s="11"/>
      <c r="AA26" s="11"/>
      <c r="AB26" s="24"/>
      <c r="AD26" t="s">
        <v>35</v>
      </c>
      <c r="AE26" s="11"/>
      <c r="AF26" s="11"/>
      <c r="AG26" s="22"/>
      <c r="AH26" s="66"/>
      <c r="AI26" s="11"/>
      <c r="AJ26" s="11"/>
      <c r="AK26" s="11"/>
      <c r="AL26" s="11"/>
      <c r="AM26" s="24"/>
      <c r="AN26" t="s">
        <v>35</v>
      </c>
      <c r="AO26" s="11"/>
      <c r="AP26" s="11"/>
      <c r="AQ26" s="22"/>
      <c r="AR26" s="66"/>
      <c r="AS26" s="11"/>
      <c r="AT26" s="11"/>
      <c r="AU26" s="11"/>
      <c r="AV26" s="11"/>
      <c r="AW26" s="24"/>
      <c r="AX26" t="s">
        <v>35</v>
      </c>
      <c r="AY26" s="11"/>
      <c r="AZ26" s="11"/>
      <c r="BA26" s="22"/>
      <c r="BB26" s="66"/>
      <c r="BC26" s="11"/>
      <c r="BD26" s="11"/>
      <c r="BE26" s="11"/>
      <c r="BF26" s="11"/>
      <c r="BG26" s="24"/>
    </row>
    <row r="27" spans="1:59">
      <c r="A27" t="s">
        <v>26</v>
      </c>
      <c r="B27" s="75" t="e">
        <f>(#REF!)/$F$1</f>
        <v>#REF!</v>
      </c>
      <c r="C27" s="75">
        <f t="shared" ref="C27:C33" si="47">$C$8</f>
        <v>365.05674017940066</v>
      </c>
      <c r="D27" s="79">
        <f t="shared" ref="D27:D33" si="48">$D$8</f>
        <v>0.1943</v>
      </c>
      <c r="E27" s="80" t="e">
        <f t="shared" ref="E27:E33" si="49">B27*D27</f>
        <v>#REF!</v>
      </c>
      <c r="F27" s="75">
        <f t="shared" ref="F27:F33" si="50">$F$8</f>
        <v>60</v>
      </c>
      <c r="G27" s="80" t="e">
        <f t="shared" ref="G27:G33" si="51">((B27+C27)-(E27+F27))/2</f>
        <v>#REF!</v>
      </c>
      <c r="H27" s="24" t="e">
        <f t="shared" ref="H27:H33" si="52">G27*$J$1</f>
        <v>#REF!</v>
      </c>
      <c r="J27" t="s">
        <v>26</v>
      </c>
      <c r="K27" s="75" t="e">
        <f>(#REF!)/$F$1</f>
        <v>#REF!</v>
      </c>
      <c r="L27" s="87">
        <f t="shared" ref="L27:L33" si="53">$L$7</f>
        <v>350.73142663410044</v>
      </c>
      <c r="M27" s="82">
        <f t="shared" ref="M27:M33" si="54">$M$8</f>
        <v>0.2026</v>
      </c>
      <c r="N27" s="66" t="e">
        <f t="shared" ref="N27:N33" si="55">K27*M27</f>
        <v>#REF!</v>
      </c>
      <c r="O27" s="80">
        <f t="shared" ref="O27:O33" si="56">$F$8</f>
        <v>60</v>
      </c>
      <c r="P27" s="80" t="e">
        <f t="shared" ref="P27:P33" si="57">((K27+L27)-(N27+O27))/2</f>
        <v>#REF!</v>
      </c>
      <c r="Q27" s="24" t="e">
        <f t="shared" ref="Q27:Q28" si="58">P27*$J$1</f>
        <v>#REF!</v>
      </c>
      <c r="S27" t="s">
        <v>26</v>
      </c>
      <c r="T27" s="87" t="e">
        <f>(#REF!)/$F$1</f>
        <v>#REF!</v>
      </c>
      <c r="U27" s="92">
        <f t="shared" ref="U27:U33" si="59">$U$8</f>
        <v>359.80412521279061</v>
      </c>
      <c r="V27" s="82">
        <f t="shared" ref="V27:V42" si="60">$V$8</f>
        <v>0.16980000000000001</v>
      </c>
      <c r="W27" s="66" t="e">
        <f t="shared" ref="W27:W33" si="61">T27*V27</f>
        <v>#REF!</v>
      </c>
      <c r="X27" s="75">
        <f t="shared" ref="X27:X33" si="62">$F$8</f>
        <v>60</v>
      </c>
      <c r="Y27" s="11" t="e">
        <f t="shared" ref="Y27:Y33" si="63">((T27+U27)-(W27+X29))/2</f>
        <v>#REF!</v>
      </c>
      <c r="Z27" s="52">
        <f t="shared" ref="Z27:Z33" si="64">$Z$8</f>
        <v>0.1263</v>
      </c>
      <c r="AA27" s="11" t="e">
        <f t="shared" ref="AA27:AA33" si="65">Y27*Z27</f>
        <v>#REF!</v>
      </c>
      <c r="AB27" s="24" t="e">
        <f t="shared" ref="AB27:AB33" si="66">(Y27-AA27)*$J$1</f>
        <v>#REF!</v>
      </c>
      <c r="AD27" t="s">
        <v>26</v>
      </c>
      <c r="AE27" s="75" t="e">
        <f>(#REF!)/$F$1</f>
        <v>#REF!</v>
      </c>
      <c r="AF27" s="92">
        <f t="shared" ref="AF27:AF33" si="67">$U$8</f>
        <v>359.80412521279061</v>
      </c>
      <c r="AG27" s="82">
        <f t="shared" ref="AG27:AG33" si="68">$AG$8</f>
        <v>0.16619999999999999</v>
      </c>
      <c r="AH27" s="66" t="e">
        <f t="shared" ref="AH27:AH33" si="69">AE27*AG27</f>
        <v>#REF!</v>
      </c>
      <c r="AI27" s="75">
        <f t="shared" ref="AI27:AI33" si="70">$F$8</f>
        <v>60</v>
      </c>
      <c r="AJ27" s="11" t="e">
        <f t="shared" ref="AJ27:AJ33" si="71">((AE27+AF27)-(AH27+AI29))/2</f>
        <v>#REF!</v>
      </c>
      <c r="AK27" s="52">
        <f>$AK$8</f>
        <v>0.1449</v>
      </c>
      <c r="AL27" s="11" t="e">
        <f t="shared" ref="AL27:AL33" si="72">AJ27*AK27</f>
        <v>#REF!</v>
      </c>
      <c r="AM27" s="24" t="e">
        <f t="shared" ref="AM27:AM33" si="73">(AJ27-AL27)*$J$1</f>
        <v>#REF!</v>
      </c>
      <c r="AN27" t="s">
        <v>26</v>
      </c>
      <c r="AO27" s="75" t="e">
        <f>(#REF!)/$F$1</f>
        <v>#REF!</v>
      </c>
      <c r="AP27" s="92">
        <f t="shared" ref="AP27:AP33" si="74">$U$8</f>
        <v>359.80412521279061</v>
      </c>
      <c r="AQ27" s="82">
        <f t="shared" ref="AQ27:AQ33" si="75">$AQ$8</f>
        <v>0.1741</v>
      </c>
      <c r="AR27" s="66" t="e">
        <f t="shared" ref="AR27:AR33" si="76">AO27*AQ27</f>
        <v>#REF!</v>
      </c>
      <c r="AS27" s="75">
        <f t="shared" ref="AS27:AS33" si="77">$F$8</f>
        <v>60</v>
      </c>
      <c r="AT27" s="11" t="e">
        <f t="shared" ref="AT27:AT33" si="78">((AO27+AP27)-(AR27+AS29))/2</f>
        <v>#REF!</v>
      </c>
      <c r="AU27" s="52">
        <f t="shared" ref="AU27:AU33" si="79">$AU$8</f>
        <v>0.1041</v>
      </c>
      <c r="AV27" s="11" t="e">
        <f t="shared" ref="AV27:AV33" si="80">AT27*AU27</f>
        <v>#REF!</v>
      </c>
      <c r="AW27" s="24" t="e">
        <f t="shared" ref="AW27:AW33" si="81">(AT27-AV27)*$J$1</f>
        <v>#REF!</v>
      </c>
      <c r="AX27" t="s">
        <v>26</v>
      </c>
      <c r="AY27" s="75" t="e">
        <f>(#REF!)/$F$1</f>
        <v>#REF!</v>
      </c>
      <c r="AZ27" s="92">
        <f t="shared" ref="AZ27:AZ33" si="82">$U$8</f>
        <v>359.80412521279061</v>
      </c>
      <c r="BA27" s="82">
        <f t="shared" ref="BA27:BA33" si="83">$BA$8</f>
        <v>0.16539999999999999</v>
      </c>
      <c r="BB27" s="66" t="e">
        <f t="shared" ref="BB27:BB33" si="84">AY27*BA27</f>
        <v>#REF!</v>
      </c>
      <c r="BC27" s="75">
        <f t="shared" ref="BC27:BC33" si="85">$F$8</f>
        <v>60</v>
      </c>
      <c r="BD27" s="11" t="e">
        <f t="shared" ref="BD27:BD33" si="86">((AY27+AZ27)-(BB27+BC29))/2</f>
        <v>#REF!</v>
      </c>
      <c r="BE27" s="52">
        <f t="shared" ref="BE27:BE33" si="87">$BE$8</f>
        <v>0.1489</v>
      </c>
      <c r="BF27" s="11" t="e">
        <f t="shared" ref="BF27:BF33" si="88">BD27*BE27</f>
        <v>#REF!</v>
      </c>
      <c r="BG27" s="24" t="e">
        <f t="shared" ref="BG27:BG33" si="89">(BD27-BF27)*$J$1</f>
        <v>#REF!</v>
      </c>
    </row>
    <row r="28" spans="1:59">
      <c r="A28" t="s">
        <v>27</v>
      </c>
      <c r="B28" s="75" t="e">
        <f>(#REF!)/$F$1</f>
        <v>#REF!</v>
      </c>
      <c r="C28" s="75">
        <f t="shared" si="47"/>
        <v>365.05674017940066</v>
      </c>
      <c r="D28" s="79">
        <f t="shared" si="48"/>
        <v>0.1943</v>
      </c>
      <c r="E28" s="80" t="e">
        <f t="shared" si="49"/>
        <v>#REF!</v>
      </c>
      <c r="F28" s="75">
        <f t="shared" si="50"/>
        <v>60</v>
      </c>
      <c r="G28" s="80" t="e">
        <f t="shared" si="51"/>
        <v>#REF!</v>
      </c>
      <c r="H28" s="24" t="e">
        <f t="shared" si="52"/>
        <v>#REF!</v>
      </c>
      <c r="J28" t="s">
        <v>27</v>
      </c>
      <c r="K28" s="75" t="e">
        <f>(#REF!)/$F$1</f>
        <v>#REF!</v>
      </c>
      <c r="L28" s="87">
        <f t="shared" si="53"/>
        <v>350.73142663410044</v>
      </c>
      <c r="M28" s="82">
        <f t="shared" si="54"/>
        <v>0.2026</v>
      </c>
      <c r="N28" s="66" t="e">
        <f t="shared" si="55"/>
        <v>#REF!</v>
      </c>
      <c r="O28" s="80">
        <f t="shared" si="56"/>
        <v>60</v>
      </c>
      <c r="P28" s="80" t="e">
        <f t="shared" si="57"/>
        <v>#REF!</v>
      </c>
      <c r="Q28" s="24" t="e">
        <f t="shared" si="58"/>
        <v>#REF!</v>
      </c>
      <c r="S28" t="s">
        <v>27</v>
      </c>
      <c r="T28" s="87" t="e">
        <f>(#REF!)/$F$1</f>
        <v>#REF!</v>
      </c>
      <c r="U28" s="92">
        <f t="shared" si="59"/>
        <v>359.80412521279061</v>
      </c>
      <c r="V28" s="82">
        <f t="shared" si="60"/>
        <v>0.16980000000000001</v>
      </c>
      <c r="W28" s="66" t="e">
        <f t="shared" si="61"/>
        <v>#REF!</v>
      </c>
      <c r="X28" s="75">
        <f t="shared" si="62"/>
        <v>60</v>
      </c>
      <c r="Y28" s="11" t="e">
        <f t="shared" si="63"/>
        <v>#REF!</v>
      </c>
      <c r="Z28" s="52">
        <f t="shared" si="64"/>
        <v>0.1263</v>
      </c>
      <c r="AA28" s="11" t="e">
        <f t="shared" si="65"/>
        <v>#REF!</v>
      </c>
      <c r="AB28" s="24" t="e">
        <f t="shared" si="66"/>
        <v>#REF!</v>
      </c>
      <c r="AD28" t="s">
        <v>27</v>
      </c>
      <c r="AE28" s="75" t="e">
        <f>(#REF!)/$F$1</f>
        <v>#REF!</v>
      </c>
      <c r="AF28" s="92">
        <f t="shared" si="67"/>
        <v>359.80412521279061</v>
      </c>
      <c r="AG28" s="82">
        <f t="shared" si="68"/>
        <v>0.16619999999999999</v>
      </c>
      <c r="AH28" s="66" t="e">
        <f t="shared" si="69"/>
        <v>#REF!</v>
      </c>
      <c r="AI28" s="75">
        <f t="shared" si="70"/>
        <v>60</v>
      </c>
      <c r="AJ28" s="11" t="e">
        <f t="shared" si="71"/>
        <v>#REF!</v>
      </c>
      <c r="AK28" s="52">
        <f t="shared" ref="AK28:AK33" si="90">$AK$8</f>
        <v>0.1449</v>
      </c>
      <c r="AL28" s="11" t="e">
        <f t="shared" si="72"/>
        <v>#REF!</v>
      </c>
      <c r="AM28" s="24" t="e">
        <f t="shared" si="73"/>
        <v>#REF!</v>
      </c>
      <c r="AN28" t="s">
        <v>27</v>
      </c>
      <c r="AO28" s="75" t="e">
        <f>(#REF!)/$F$1</f>
        <v>#REF!</v>
      </c>
      <c r="AP28" s="92">
        <f t="shared" si="74"/>
        <v>359.80412521279061</v>
      </c>
      <c r="AQ28" s="82">
        <f t="shared" si="75"/>
        <v>0.1741</v>
      </c>
      <c r="AR28" s="66" t="e">
        <f t="shared" si="76"/>
        <v>#REF!</v>
      </c>
      <c r="AS28" s="75">
        <f t="shared" si="77"/>
        <v>60</v>
      </c>
      <c r="AT28" s="11" t="e">
        <f t="shared" si="78"/>
        <v>#REF!</v>
      </c>
      <c r="AU28" s="52">
        <f t="shared" si="79"/>
        <v>0.1041</v>
      </c>
      <c r="AV28" s="11" t="e">
        <f t="shared" si="80"/>
        <v>#REF!</v>
      </c>
      <c r="AW28" s="24" t="e">
        <f t="shared" si="81"/>
        <v>#REF!</v>
      </c>
      <c r="AX28" t="s">
        <v>27</v>
      </c>
      <c r="AY28" s="75" t="e">
        <f>(#REF!)/$F$1</f>
        <v>#REF!</v>
      </c>
      <c r="AZ28" s="92">
        <f t="shared" si="82"/>
        <v>359.80412521279061</v>
      </c>
      <c r="BA28" s="82">
        <f t="shared" si="83"/>
        <v>0.16539999999999999</v>
      </c>
      <c r="BB28" s="66" t="e">
        <f t="shared" si="84"/>
        <v>#REF!</v>
      </c>
      <c r="BC28" s="75">
        <f t="shared" si="85"/>
        <v>60</v>
      </c>
      <c r="BD28" s="11" t="e">
        <f t="shared" si="86"/>
        <v>#REF!</v>
      </c>
      <c r="BE28" s="52">
        <f t="shared" si="87"/>
        <v>0.1489</v>
      </c>
      <c r="BF28" s="11" t="e">
        <f t="shared" si="88"/>
        <v>#REF!</v>
      </c>
      <c r="BG28" s="24" t="e">
        <f t="shared" si="89"/>
        <v>#REF!</v>
      </c>
    </row>
    <row r="29" spans="1:59">
      <c r="A29" t="s">
        <v>28</v>
      </c>
      <c r="B29" s="75" t="e">
        <f>(#REF!)/$F$1</f>
        <v>#REF!</v>
      </c>
      <c r="C29" s="75">
        <f t="shared" si="47"/>
        <v>365.05674017940066</v>
      </c>
      <c r="D29" s="79">
        <f t="shared" si="48"/>
        <v>0.1943</v>
      </c>
      <c r="E29" s="80" t="e">
        <f t="shared" si="49"/>
        <v>#REF!</v>
      </c>
      <c r="F29" s="75">
        <f t="shared" si="50"/>
        <v>60</v>
      </c>
      <c r="G29" s="80" t="e">
        <f t="shared" si="51"/>
        <v>#REF!</v>
      </c>
      <c r="H29" s="24" t="e">
        <f t="shared" si="52"/>
        <v>#REF!</v>
      </c>
      <c r="J29" t="s">
        <v>28</v>
      </c>
      <c r="K29" s="75" t="e">
        <f>(#REF!)/$F$1</f>
        <v>#REF!</v>
      </c>
      <c r="L29" s="87">
        <f t="shared" si="53"/>
        <v>350.73142663410044</v>
      </c>
      <c r="M29" s="82">
        <f t="shared" si="54"/>
        <v>0.2026</v>
      </c>
      <c r="N29" s="66" t="e">
        <f t="shared" si="55"/>
        <v>#REF!</v>
      </c>
      <c r="O29" s="80">
        <f t="shared" si="56"/>
        <v>60</v>
      </c>
      <c r="P29" s="80" t="e">
        <f t="shared" si="57"/>
        <v>#REF!</v>
      </c>
      <c r="Q29" s="24" t="e">
        <f>P29*$J$1</f>
        <v>#REF!</v>
      </c>
      <c r="S29" t="s">
        <v>28</v>
      </c>
      <c r="T29" s="87" t="e">
        <f>(#REF!)/$F$1</f>
        <v>#REF!</v>
      </c>
      <c r="U29" s="92">
        <f t="shared" si="59"/>
        <v>359.80412521279061</v>
      </c>
      <c r="V29" s="82">
        <f t="shared" si="60"/>
        <v>0.16980000000000001</v>
      </c>
      <c r="W29" s="66" t="e">
        <f t="shared" si="61"/>
        <v>#REF!</v>
      </c>
      <c r="X29" s="75">
        <f t="shared" si="62"/>
        <v>60</v>
      </c>
      <c r="Y29" s="11" t="e">
        <f t="shared" si="63"/>
        <v>#REF!</v>
      </c>
      <c r="Z29" s="52">
        <f t="shared" si="64"/>
        <v>0.1263</v>
      </c>
      <c r="AA29" s="11" t="e">
        <f t="shared" si="65"/>
        <v>#REF!</v>
      </c>
      <c r="AB29" s="24" t="e">
        <f t="shared" si="66"/>
        <v>#REF!</v>
      </c>
      <c r="AD29" t="s">
        <v>28</v>
      </c>
      <c r="AE29" s="75" t="e">
        <f>(#REF!)/$F$1</f>
        <v>#REF!</v>
      </c>
      <c r="AF29" s="92">
        <f t="shared" si="67"/>
        <v>359.80412521279061</v>
      </c>
      <c r="AG29" s="82">
        <f t="shared" si="68"/>
        <v>0.16619999999999999</v>
      </c>
      <c r="AH29" s="66" t="e">
        <f t="shared" si="69"/>
        <v>#REF!</v>
      </c>
      <c r="AI29" s="75">
        <f t="shared" si="70"/>
        <v>60</v>
      </c>
      <c r="AJ29" s="11" t="e">
        <f t="shared" si="71"/>
        <v>#REF!</v>
      </c>
      <c r="AK29" s="52">
        <f t="shared" si="90"/>
        <v>0.1449</v>
      </c>
      <c r="AL29" s="11" t="e">
        <f t="shared" si="72"/>
        <v>#REF!</v>
      </c>
      <c r="AM29" s="24" t="e">
        <f t="shared" si="73"/>
        <v>#REF!</v>
      </c>
      <c r="AN29" t="s">
        <v>28</v>
      </c>
      <c r="AO29" s="75" t="e">
        <f>(#REF!)/$F$1</f>
        <v>#REF!</v>
      </c>
      <c r="AP29" s="92">
        <f t="shared" si="74"/>
        <v>359.80412521279061</v>
      </c>
      <c r="AQ29" s="82">
        <f t="shared" si="75"/>
        <v>0.1741</v>
      </c>
      <c r="AR29" s="66" t="e">
        <f t="shared" si="76"/>
        <v>#REF!</v>
      </c>
      <c r="AS29" s="75">
        <f t="shared" si="77"/>
        <v>60</v>
      </c>
      <c r="AT29" s="11" t="e">
        <f t="shared" si="78"/>
        <v>#REF!</v>
      </c>
      <c r="AU29" s="52">
        <f t="shared" si="79"/>
        <v>0.1041</v>
      </c>
      <c r="AV29" s="11" t="e">
        <f t="shared" si="80"/>
        <v>#REF!</v>
      </c>
      <c r="AW29" s="24" t="e">
        <f t="shared" si="81"/>
        <v>#REF!</v>
      </c>
      <c r="AX29" t="s">
        <v>28</v>
      </c>
      <c r="AY29" s="75" t="e">
        <f>(#REF!)/$F$1</f>
        <v>#REF!</v>
      </c>
      <c r="AZ29" s="92">
        <f t="shared" si="82"/>
        <v>359.80412521279061</v>
      </c>
      <c r="BA29" s="82">
        <f t="shared" si="83"/>
        <v>0.16539999999999999</v>
      </c>
      <c r="BB29" s="66" t="e">
        <f t="shared" si="84"/>
        <v>#REF!</v>
      </c>
      <c r="BC29" s="75">
        <f t="shared" si="85"/>
        <v>60</v>
      </c>
      <c r="BD29" s="11" t="e">
        <f t="shared" si="86"/>
        <v>#REF!</v>
      </c>
      <c r="BE29" s="52">
        <f t="shared" si="87"/>
        <v>0.1489</v>
      </c>
      <c r="BF29" s="11" t="e">
        <f t="shared" si="88"/>
        <v>#REF!</v>
      </c>
      <c r="BG29" s="24" t="e">
        <f t="shared" si="89"/>
        <v>#REF!</v>
      </c>
    </row>
    <row r="30" spans="1:59">
      <c r="A30" t="s">
        <v>29</v>
      </c>
      <c r="B30" s="75" t="e">
        <f>(#REF!)/$F$1</f>
        <v>#REF!</v>
      </c>
      <c r="C30" s="75">
        <f t="shared" si="47"/>
        <v>365.05674017940066</v>
      </c>
      <c r="D30" s="79">
        <f t="shared" si="48"/>
        <v>0.1943</v>
      </c>
      <c r="E30" s="80" t="e">
        <f t="shared" si="49"/>
        <v>#REF!</v>
      </c>
      <c r="F30" s="75">
        <f t="shared" si="50"/>
        <v>60</v>
      </c>
      <c r="G30" s="80" t="e">
        <f t="shared" si="51"/>
        <v>#REF!</v>
      </c>
      <c r="H30" s="24" t="e">
        <f t="shared" si="52"/>
        <v>#REF!</v>
      </c>
      <c r="J30" t="s">
        <v>29</v>
      </c>
      <c r="K30" s="75" t="e">
        <f>(#REF!)/$F$1</f>
        <v>#REF!</v>
      </c>
      <c r="L30" s="87">
        <f t="shared" si="53"/>
        <v>350.73142663410044</v>
      </c>
      <c r="M30" s="82">
        <f t="shared" si="54"/>
        <v>0.2026</v>
      </c>
      <c r="N30" s="66" t="e">
        <f t="shared" si="55"/>
        <v>#REF!</v>
      </c>
      <c r="O30" s="80">
        <f t="shared" si="56"/>
        <v>60</v>
      </c>
      <c r="P30" s="80" t="e">
        <f t="shared" si="57"/>
        <v>#REF!</v>
      </c>
      <c r="Q30" s="24" t="e">
        <f>P30*$J$1</f>
        <v>#REF!</v>
      </c>
      <c r="S30" t="s">
        <v>29</v>
      </c>
      <c r="T30" s="87" t="e">
        <f>(#REF!)/$F$1</f>
        <v>#REF!</v>
      </c>
      <c r="U30" s="92">
        <f t="shared" si="59"/>
        <v>359.80412521279061</v>
      </c>
      <c r="V30" s="82">
        <f t="shared" si="60"/>
        <v>0.16980000000000001</v>
      </c>
      <c r="W30" s="66" t="e">
        <f t="shared" si="61"/>
        <v>#REF!</v>
      </c>
      <c r="X30" s="75">
        <f t="shared" si="62"/>
        <v>60</v>
      </c>
      <c r="Y30" s="11" t="e">
        <f t="shared" si="63"/>
        <v>#REF!</v>
      </c>
      <c r="Z30" s="52">
        <f t="shared" si="64"/>
        <v>0.1263</v>
      </c>
      <c r="AA30" s="11" t="e">
        <f t="shared" si="65"/>
        <v>#REF!</v>
      </c>
      <c r="AB30" s="24" t="e">
        <f t="shared" si="66"/>
        <v>#REF!</v>
      </c>
      <c r="AD30" t="s">
        <v>29</v>
      </c>
      <c r="AE30" s="75" t="e">
        <f>(#REF!)/$F$1</f>
        <v>#REF!</v>
      </c>
      <c r="AF30" s="92">
        <f t="shared" si="67"/>
        <v>359.80412521279061</v>
      </c>
      <c r="AG30" s="82">
        <f t="shared" si="68"/>
        <v>0.16619999999999999</v>
      </c>
      <c r="AH30" s="66" t="e">
        <f t="shared" si="69"/>
        <v>#REF!</v>
      </c>
      <c r="AI30" s="75">
        <f t="shared" si="70"/>
        <v>60</v>
      </c>
      <c r="AJ30" s="11" t="e">
        <f t="shared" si="71"/>
        <v>#REF!</v>
      </c>
      <c r="AK30" s="52">
        <f t="shared" si="90"/>
        <v>0.1449</v>
      </c>
      <c r="AL30" s="11" t="e">
        <f t="shared" si="72"/>
        <v>#REF!</v>
      </c>
      <c r="AM30" s="24" t="e">
        <f t="shared" si="73"/>
        <v>#REF!</v>
      </c>
      <c r="AN30" t="s">
        <v>29</v>
      </c>
      <c r="AO30" s="75" t="e">
        <f>(#REF!)/$F$1</f>
        <v>#REF!</v>
      </c>
      <c r="AP30" s="92">
        <f t="shared" si="74"/>
        <v>359.80412521279061</v>
      </c>
      <c r="AQ30" s="82">
        <f t="shared" si="75"/>
        <v>0.1741</v>
      </c>
      <c r="AR30" s="66" t="e">
        <f t="shared" si="76"/>
        <v>#REF!</v>
      </c>
      <c r="AS30" s="75">
        <f t="shared" si="77"/>
        <v>60</v>
      </c>
      <c r="AT30" s="11" t="e">
        <f t="shared" si="78"/>
        <v>#REF!</v>
      </c>
      <c r="AU30" s="52">
        <f t="shared" si="79"/>
        <v>0.1041</v>
      </c>
      <c r="AV30" s="11" t="e">
        <f t="shared" si="80"/>
        <v>#REF!</v>
      </c>
      <c r="AW30" s="24" t="e">
        <f t="shared" si="81"/>
        <v>#REF!</v>
      </c>
      <c r="AX30" t="s">
        <v>29</v>
      </c>
      <c r="AY30" s="75" t="e">
        <f>(#REF!)/$F$1</f>
        <v>#REF!</v>
      </c>
      <c r="AZ30" s="92">
        <f t="shared" si="82"/>
        <v>359.80412521279061</v>
      </c>
      <c r="BA30" s="82">
        <f t="shared" si="83"/>
        <v>0.16539999999999999</v>
      </c>
      <c r="BB30" s="66" t="e">
        <f t="shared" si="84"/>
        <v>#REF!</v>
      </c>
      <c r="BC30" s="75">
        <f t="shared" si="85"/>
        <v>60</v>
      </c>
      <c r="BD30" s="11" t="e">
        <f t="shared" si="86"/>
        <v>#REF!</v>
      </c>
      <c r="BE30" s="52">
        <f t="shared" si="87"/>
        <v>0.1489</v>
      </c>
      <c r="BF30" s="11" t="e">
        <f t="shared" si="88"/>
        <v>#REF!</v>
      </c>
      <c r="BG30" s="24" t="e">
        <f t="shared" si="89"/>
        <v>#REF!</v>
      </c>
    </row>
    <row r="31" spans="1:59">
      <c r="A31" t="s">
        <v>30</v>
      </c>
      <c r="B31" s="75" t="e">
        <f>(#REF!)/$F$1</f>
        <v>#REF!</v>
      </c>
      <c r="C31" s="75">
        <f t="shared" si="47"/>
        <v>365.05674017940066</v>
      </c>
      <c r="D31" s="79">
        <f t="shared" si="48"/>
        <v>0.1943</v>
      </c>
      <c r="E31" s="80" t="e">
        <f t="shared" si="49"/>
        <v>#REF!</v>
      </c>
      <c r="F31" s="75">
        <f t="shared" si="50"/>
        <v>60</v>
      </c>
      <c r="G31" s="80" t="e">
        <f t="shared" si="51"/>
        <v>#REF!</v>
      </c>
      <c r="H31" s="24" t="e">
        <f t="shared" si="52"/>
        <v>#REF!</v>
      </c>
      <c r="J31" t="s">
        <v>30</v>
      </c>
      <c r="K31" s="75" t="e">
        <f>(#REF!)/$F$1</f>
        <v>#REF!</v>
      </c>
      <c r="L31" s="87">
        <f t="shared" si="53"/>
        <v>350.73142663410044</v>
      </c>
      <c r="M31" s="82">
        <f t="shared" si="54"/>
        <v>0.2026</v>
      </c>
      <c r="N31" s="66" t="e">
        <f t="shared" si="55"/>
        <v>#REF!</v>
      </c>
      <c r="O31" s="80">
        <f t="shared" si="56"/>
        <v>60</v>
      </c>
      <c r="P31" s="80" t="e">
        <f t="shared" si="57"/>
        <v>#REF!</v>
      </c>
      <c r="Q31" s="24" t="e">
        <f>P31*$J$1</f>
        <v>#REF!</v>
      </c>
      <c r="S31" t="s">
        <v>30</v>
      </c>
      <c r="T31" s="87" t="e">
        <f>(#REF!)/$F$1</f>
        <v>#REF!</v>
      </c>
      <c r="U31" s="92">
        <f t="shared" si="59"/>
        <v>359.80412521279061</v>
      </c>
      <c r="V31" s="82">
        <f t="shared" si="60"/>
        <v>0.16980000000000001</v>
      </c>
      <c r="W31" s="66" t="e">
        <f t="shared" si="61"/>
        <v>#REF!</v>
      </c>
      <c r="X31" s="75">
        <f t="shared" si="62"/>
        <v>60</v>
      </c>
      <c r="Y31" s="11" t="e">
        <f t="shared" si="63"/>
        <v>#REF!</v>
      </c>
      <c r="Z31" s="52">
        <f t="shared" si="64"/>
        <v>0.1263</v>
      </c>
      <c r="AA31" s="11" t="e">
        <f t="shared" si="65"/>
        <v>#REF!</v>
      </c>
      <c r="AB31" s="24" t="e">
        <f t="shared" si="66"/>
        <v>#REF!</v>
      </c>
      <c r="AD31" t="s">
        <v>30</v>
      </c>
      <c r="AE31" s="75" t="e">
        <f>(#REF!)/$F$1</f>
        <v>#REF!</v>
      </c>
      <c r="AF31" s="92">
        <f t="shared" si="67"/>
        <v>359.80412521279061</v>
      </c>
      <c r="AG31" s="82">
        <f t="shared" si="68"/>
        <v>0.16619999999999999</v>
      </c>
      <c r="AH31" s="66" t="e">
        <f t="shared" si="69"/>
        <v>#REF!</v>
      </c>
      <c r="AI31" s="75">
        <f t="shared" si="70"/>
        <v>60</v>
      </c>
      <c r="AJ31" s="11" t="e">
        <f t="shared" si="71"/>
        <v>#REF!</v>
      </c>
      <c r="AK31" s="52">
        <f t="shared" si="90"/>
        <v>0.1449</v>
      </c>
      <c r="AL31" s="11" t="e">
        <f t="shared" si="72"/>
        <v>#REF!</v>
      </c>
      <c r="AM31" s="24" t="e">
        <f t="shared" si="73"/>
        <v>#REF!</v>
      </c>
      <c r="AN31" t="s">
        <v>30</v>
      </c>
      <c r="AO31" s="75" t="e">
        <f>(#REF!)/$F$1</f>
        <v>#REF!</v>
      </c>
      <c r="AP31" s="92">
        <f t="shared" si="74"/>
        <v>359.80412521279061</v>
      </c>
      <c r="AQ31" s="82">
        <f t="shared" si="75"/>
        <v>0.1741</v>
      </c>
      <c r="AR31" s="66" t="e">
        <f t="shared" si="76"/>
        <v>#REF!</v>
      </c>
      <c r="AS31" s="75">
        <f t="shared" si="77"/>
        <v>60</v>
      </c>
      <c r="AT31" s="11" t="e">
        <f t="shared" si="78"/>
        <v>#REF!</v>
      </c>
      <c r="AU31" s="52">
        <f t="shared" si="79"/>
        <v>0.1041</v>
      </c>
      <c r="AV31" s="11" t="e">
        <f t="shared" si="80"/>
        <v>#REF!</v>
      </c>
      <c r="AW31" s="24" t="e">
        <f t="shared" si="81"/>
        <v>#REF!</v>
      </c>
      <c r="AX31" t="s">
        <v>30</v>
      </c>
      <c r="AY31" s="75" t="e">
        <f>(#REF!)/$F$1</f>
        <v>#REF!</v>
      </c>
      <c r="AZ31" s="92">
        <f t="shared" si="82"/>
        <v>359.80412521279061</v>
      </c>
      <c r="BA31" s="82">
        <f t="shared" si="83"/>
        <v>0.16539999999999999</v>
      </c>
      <c r="BB31" s="66" t="e">
        <f t="shared" si="84"/>
        <v>#REF!</v>
      </c>
      <c r="BC31" s="75">
        <f t="shared" si="85"/>
        <v>60</v>
      </c>
      <c r="BD31" s="11" t="e">
        <f t="shared" si="86"/>
        <v>#REF!</v>
      </c>
      <c r="BE31" s="52">
        <f t="shared" si="87"/>
        <v>0.1489</v>
      </c>
      <c r="BF31" s="11" t="e">
        <f t="shared" si="88"/>
        <v>#REF!</v>
      </c>
      <c r="BG31" s="24" t="e">
        <f t="shared" si="89"/>
        <v>#REF!</v>
      </c>
    </row>
    <row r="32" spans="1:59">
      <c r="A32" t="s">
        <v>31</v>
      </c>
      <c r="B32" s="75" t="e">
        <f>(#REF!)/$F$1</f>
        <v>#REF!</v>
      </c>
      <c r="C32" s="75">
        <f t="shared" si="47"/>
        <v>365.05674017940066</v>
      </c>
      <c r="D32" s="79">
        <f t="shared" si="48"/>
        <v>0.1943</v>
      </c>
      <c r="E32" s="80" t="e">
        <f t="shared" si="49"/>
        <v>#REF!</v>
      </c>
      <c r="F32" s="75">
        <f t="shared" si="50"/>
        <v>60</v>
      </c>
      <c r="G32" s="80" t="e">
        <f t="shared" si="51"/>
        <v>#REF!</v>
      </c>
      <c r="H32" s="24" t="e">
        <f t="shared" si="52"/>
        <v>#REF!</v>
      </c>
      <c r="J32" t="s">
        <v>31</v>
      </c>
      <c r="K32" s="75" t="e">
        <f>(#REF!)/$F$1</f>
        <v>#REF!</v>
      </c>
      <c r="L32" s="87">
        <f t="shared" si="53"/>
        <v>350.73142663410044</v>
      </c>
      <c r="M32" s="82">
        <f t="shared" si="54"/>
        <v>0.2026</v>
      </c>
      <c r="N32" s="66" t="e">
        <f t="shared" si="55"/>
        <v>#REF!</v>
      </c>
      <c r="O32" s="80">
        <f t="shared" si="56"/>
        <v>60</v>
      </c>
      <c r="P32" s="80" t="e">
        <f t="shared" si="57"/>
        <v>#REF!</v>
      </c>
      <c r="Q32" s="24" t="e">
        <f>P32*$J$1</f>
        <v>#REF!</v>
      </c>
      <c r="S32" t="s">
        <v>31</v>
      </c>
      <c r="T32" s="87" t="e">
        <f>(#REF!)/$F$1</f>
        <v>#REF!</v>
      </c>
      <c r="U32" s="92">
        <f t="shared" si="59"/>
        <v>359.80412521279061</v>
      </c>
      <c r="V32" s="82">
        <f t="shared" si="60"/>
        <v>0.16980000000000001</v>
      </c>
      <c r="W32" s="66" t="e">
        <f t="shared" si="61"/>
        <v>#REF!</v>
      </c>
      <c r="X32" s="75">
        <f t="shared" si="62"/>
        <v>60</v>
      </c>
      <c r="Y32" s="11" t="e">
        <f t="shared" si="63"/>
        <v>#REF!</v>
      </c>
      <c r="Z32" s="52">
        <f t="shared" si="64"/>
        <v>0.1263</v>
      </c>
      <c r="AA32" s="11" t="e">
        <f t="shared" si="65"/>
        <v>#REF!</v>
      </c>
      <c r="AB32" s="24" t="e">
        <f t="shared" si="66"/>
        <v>#REF!</v>
      </c>
      <c r="AD32" t="s">
        <v>31</v>
      </c>
      <c r="AE32" s="75" t="e">
        <f>(#REF!)/$F$1</f>
        <v>#REF!</v>
      </c>
      <c r="AF32" s="92">
        <f t="shared" si="67"/>
        <v>359.80412521279061</v>
      </c>
      <c r="AG32" s="82">
        <f t="shared" si="68"/>
        <v>0.16619999999999999</v>
      </c>
      <c r="AH32" s="66" t="e">
        <f t="shared" si="69"/>
        <v>#REF!</v>
      </c>
      <c r="AI32" s="75">
        <f t="shared" si="70"/>
        <v>60</v>
      </c>
      <c r="AJ32" s="11" t="e">
        <f t="shared" si="71"/>
        <v>#REF!</v>
      </c>
      <c r="AK32" s="52">
        <f t="shared" si="90"/>
        <v>0.1449</v>
      </c>
      <c r="AL32" s="11" t="e">
        <f t="shared" si="72"/>
        <v>#REF!</v>
      </c>
      <c r="AM32" s="24" t="e">
        <f t="shared" si="73"/>
        <v>#REF!</v>
      </c>
      <c r="AN32" t="s">
        <v>31</v>
      </c>
      <c r="AO32" s="75" t="e">
        <f>(#REF!)/$F$1</f>
        <v>#REF!</v>
      </c>
      <c r="AP32" s="92">
        <f t="shared" si="74"/>
        <v>359.80412521279061</v>
      </c>
      <c r="AQ32" s="82">
        <f t="shared" si="75"/>
        <v>0.1741</v>
      </c>
      <c r="AR32" s="66" t="e">
        <f t="shared" si="76"/>
        <v>#REF!</v>
      </c>
      <c r="AS32" s="75">
        <f t="shared" si="77"/>
        <v>60</v>
      </c>
      <c r="AT32" s="11" t="e">
        <f t="shared" si="78"/>
        <v>#REF!</v>
      </c>
      <c r="AU32" s="52">
        <f t="shared" si="79"/>
        <v>0.1041</v>
      </c>
      <c r="AV32" s="11" t="e">
        <f t="shared" si="80"/>
        <v>#REF!</v>
      </c>
      <c r="AW32" s="24" t="e">
        <f t="shared" si="81"/>
        <v>#REF!</v>
      </c>
      <c r="AX32" t="s">
        <v>31</v>
      </c>
      <c r="AY32" s="75" t="e">
        <f>(#REF!)/$F$1</f>
        <v>#REF!</v>
      </c>
      <c r="AZ32" s="92">
        <f t="shared" si="82"/>
        <v>359.80412521279061</v>
      </c>
      <c r="BA32" s="82">
        <f t="shared" si="83"/>
        <v>0.16539999999999999</v>
      </c>
      <c r="BB32" s="66" t="e">
        <f t="shared" si="84"/>
        <v>#REF!</v>
      </c>
      <c r="BC32" s="75">
        <f t="shared" si="85"/>
        <v>60</v>
      </c>
      <c r="BD32" s="11" t="e">
        <f t="shared" si="86"/>
        <v>#REF!</v>
      </c>
      <c r="BE32" s="52">
        <f t="shared" si="87"/>
        <v>0.1489</v>
      </c>
      <c r="BF32" s="11" t="e">
        <f t="shared" si="88"/>
        <v>#REF!</v>
      </c>
      <c r="BG32" s="24" t="e">
        <f t="shared" si="89"/>
        <v>#REF!</v>
      </c>
    </row>
    <row r="33" spans="1:59">
      <c r="A33" t="s">
        <v>32</v>
      </c>
      <c r="B33" s="75" t="e">
        <f>(#REF!)/$F$1</f>
        <v>#REF!</v>
      </c>
      <c r="C33" s="75">
        <f t="shared" si="47"/>
        <v>365.05674017940066</v>
      </c>
      <c r="D33" s="79">
        <f t="shared" si="48"/>
        <v>0.1943</v>
      </c>
      <c r="E33" s="80" t="e">
        <f t="shared" si="49"/>
        <v>#REF!</v>
      </c>
      <c r="F33" s="75">
        <f t="shared" si="50"/>
        <v>60</v>
      </c>
      <c r="G33" s="80" t="e">
        <f t="shared" si="51"/>
        <v>#REF!</v>
      </c>
      <c r="H33" s="24" t="e">
        <f t="shared" si="52"/>
        <v>#REF!</v>
      </c>
      <c r="J33" t="s">
        <v>32</v>
      </c>
      <c r="K33" s="75" t="e">
        <f>(#REF!)/$F$1</f>
        <v>#REF!</v>
      </c>
      <c r="L33" s="87">
        <f t="shared" si="53"/>
        <v>350.73142663410044</v>
      </c>
      <c r="M33" s="82">
        <f t="shared" si="54"/>
        <v>0.2026</v>
      </c>
      <c r="N33" s="66" t="e">
        <f t="shared" si="55"/>
        <v>#REF!</v>
      </c>
      <c r="O33" s="80">
        <f t="shared" si="56"/>
        <v>60</v>
      </c>
      <c r="P33" s="80" t="e">
        <f t="shared" si="57"/>
        <v>#REF!</v>
      </c>
      <c r="Q33" s="24" t="e">
        <f>P33*$J$1</f>
        <v>#REF!</v>
      </c>
      <c r="S33" t="s">
        <v>32</v>
      </c>
      <c r="T33" s="87" t="e">
        <f>(#REF!)/$F$1</f>
        <v>#REF!</v>
      </c>
      <c r="U33" s="92">
        <f t="shared" si="59"/>
        <v>359.80412521279061</v>
      </c>
      <c r="V33" s="82">
        <f t="shared" si="60"/>
        <v>0.16980000000000001</v>
      </c>
      <c r="W33" s="66" t="e">
        <f t="shared" si="61"/>
        <v>#REF!</v>
      </c>
      <c r="X33" s="75">
        <f t="shared" si="62"/>
        <v>60</v>
      </c>
      <c r="Y33" s="11" t="e">
        <f t="shared" si="63"/>
        <v>#REF!</v>
      </c>
      <c r="Z33" s="52">
        <f t="shared" si="64"/>
        <v>0.1263</v>
      </c>
      <c r="AA33" s="11" t="e">
        <f t="shared" si="65"/>
        <v>#REF!</v>
      </c>
      <c r="AB33" s="24" t="e">
        <f t="shared" si="66"/>
        <v>#REF!</v>
      </c>
      <c r="AD33" t="s">
        <v>32</v>
      </c>
      <c r="AE33" s="75" t="e">
        <f>(#REF!)/$F$1</f>
        <v>#REF!</v>
      </c>
      <c r="AF33" s="92">
        <f t="shared" si="67"/>
        <v>359.80412521279061</v>
      </c>
      <c r="AG33" s="82">
        <f t="shared" si="68"/>
        <v>0.16619999999999999</v>
      </c>
      <c r="AH33" s="66" t="e">
        <f t="shared" si="69"/>
        <v>#REF!</v>
      </c>
      <c r="AI33" s="75">
        <f t="shared" si="70"/>
        <v>60</v>
      </c>
      <c r="AJ33" s="11" t="e">
        <f t="shared" si="71"/>
        <v>#REF!</v>
      </c>
      <c r="AK33" s="52">
        <f t="shared" si="90"/>
        <v>0.1449</v>
      </c>
      <c r="AL33" s="11" t="e">
        <f t="shared" si="72"/>
        <v>#REF!</v>
      </c>
      <c r="AM33" s="24" t="e">
        <f t="shared" si="73"/>
        <v>#REF!</v>
      </c>
      <c r="AN33" t="s">
        <v>32</v>
      </c>
      <c r="AO33" s="75" t="e">
        <f>(#REF!)/$F$1</f>
        <v>#REF!</v>
      </c>
      <c r="AP33" s="92">
        <f t="shared" si="74"/>
        <v>359.80412521279061</v>
      </c>
      <c r="AQ33" s="82">
        <f t="shared" si="75"/>
        <v>0.1741</v>
      </c>
      <c r="AR33" s="66" t="e">
        <f t="shared" si="76"/>
        <v>#REF!</v>
      </c>
      <c r="AS33" s="75">
        <f t="shared" si="77"/>
        <v>60</v>
      </c>
      <c r="AT33" s="11" t="e">
        <f t="shared" si="78"/>
        <v>#REF!</v>
      </c>
      <c r="AU33" s="52">
        <f t="shared" si="79"/>
        <v>0.1041</v>
      </c>
      <c r="AV33" s="11" t="e">
        <f t="shared" si="80"/>
        <v>#REF!</v>
      </c>
      <c r="AW33" s="24" t="e">
        <f t="shared" si="81"/>
        <v>#REF!</v>
      </c>
      <c r="AX33" t="s">
        <v>32</v>
      </c>
      <c r="AY33" s="75" t="e">
        <f>(#REF!)/$F$1</f>
        <v>#REF!</v>
      </c>
      <c r="AZ33" s="92">
        <f t="shared" si="82"/>
        <v>359.80412521279061</v>
      </c>
      <c r="BA33" s="82">
        <f t="shared" si="83"/>
        <v>0.16539999999999999</v>
      </c>
      <c r="BB33" s="66" t="e">
        <f t="shared" si="84"/>
        <v>#REF!</v>
      </c>
      <c r="BC33" s="75">
        <f t="shared" si="85"/>
        <v>60</v>
      </c>
      <c r="BD33" s="11" t="e">
        <f t="shared" si="86"/>
        <v>#REF!</v>
      </c>
      <c r="BE33" s="52">
        <f t="shared" si="87"/>
        <v>0.1489</v>
      </c>
      <c r="BF33" s="11" t="e">
        <f t="shared" si="88"/>
        <v>#REF!</v>
      </c>
      <c r="BG33" s="24" t="e">
        <f t="shared" si="89"/>
        <v>#REF!</v>
      </c>
    </row>
    <row r="34" spans="1:59">
      <c r="H34" s="24"/>
      <c r="K34" s="11"/>
      <c r="L34" s="11"/>
      <c r="M34" s="82"/>
      <c r="N34" s="66"/>
      <c r="O34" s="11"/>
      <c r="P34" s="11"/>
      <c r="Q34" s="24"/>
      <c r="T34" s="87"/>
      <c r="U34" s="11"/>
      <c r="V34" s="22"/>
      <c r="W34" s="14"/>
      <c r="X34" s="11"/>
      <c r="Y34" s="11"/>
      <c r="Z34" s="11"/>
      <c r="AA34" s="11"/>
      <c r="AB34" s="24"/>
      <c r="AE34" s="11"/>
      <c r="AF34" s="11"/>
      <c r="AG34" s="22"/>
      <c r="AH34" s="14"/>
      <c r="AI34" s="11"/>
      <c r="AJ34" s="11"/>
      <c r="AK34" s="11"/>
      <c r="AL34" s="11"/>
      <c r="AM34" s="24"/>
      <c r="AO34" s="11"/>
      <c r="AP34" s="11"/>
      <c r="AQ34" s="22"/>
      <c r="AR34" s="14"/>
      <c r="AS34" s="11"/>
      <c r="AT34" s="11"/>
      <c r="AU34" s="11"/>
      <c r="AV34" s="11"/>
      <c r="AW34" s="24"/>
      <c r="AY34" s="11"/>
      <c r="AZ34" s="11"/>
      <c r="BA34" s="22"/>
      <c r="BB34" s="14"/>
      <c r="BC34" s="11"/>
      <c r="BD34" s="11"/>
      <c r="BE34" s="11"/>
      <c r="BF34" s="11"/>
      <c r="BG34" s="24"/>
    </row>
    <row r="35" spans="1:59">
      <c r="A35" t="s">
        <v>33</v>
      </c>
      <c r="B35" s="75" t="e">
        <f>(#REF!)/$F$1</f>
        <v>#REF!</v>
      </c>
      <c r="C35" s="75">
        <f>$C$8</f>
        <v>365.05674017940066</v>
      </c>
      <c r="D35" s="79">
        <f>$D$8</f>
        <v>0.1943</v>
      </c>
      <c r="E35" s="80" t="e">
        <f>B35*D35</f>
        <v>#REF!</v>
      </c>
      <c r="F35" s="75">
        <f>$F$8</f>
        <v>60</v>
      </c>
      <c r="G35" s="80" t="e">
        <f>((B35+C35)-(E35+F35))/2</f>
        <v>#REF!</v>
      </c>
      <c r="H35" s="24" t="e">
        <f>G35*$J$1</f>
        <v>#REF!</v>
      </c>
      <c r="J35" t="s">
        <v>33</v>
      </c>
      <c r="K35" s="75" t="e">
        <f>(#REF!)/$F$1</f>
        <v>#REF!</v>
      </c>
      <c r="L35" s="87">
        <f>$L$7</f>
        <v>350.73142663410044</v>
      </c>
      <c r="M35" s="82">
        <f>$M$8</f>
        <v>0.2026</v>
      </c>
      <c r="N35" s="66" t="e">
        <f>K35*M35</f>
        <v>#REF!</v>
      </c>
      <c r="O35" s="80">
        <f>$F$8</f>
        <v>60</v>
      </c>
      <c r="P35" s="80" t="e">
        <f>((K35+L35)-(N35+O35))/2</f>
        <v>#REF!</v>
      </c>
      <c r="Q35" s="24" t="e">
        <f>P35*$J$1</f>
        <v>#REF!</v>
      </c>
      <c r="S35" t="s">
        <v>33</v>
      </c>
      <c r="T35" s="87" t="e">
        <f>(#REF!)/$F$1</f>
        <v>#REF!</v>
      </c>
      <c r="U35" s="92">
        <f>$U$8</f>
        <v>359.80412521279061</v>
      </c>
      <c r="V35" s="82">
        <f t="shared" si="60"/>
        <v>0.16980000000000001</v>
      </c>
      <c r="W35" s="66" t="e">
        <f>T35*V35</f>
        <v>#REF!</v>
      </c>
      <c r="X35" s="75">
        <f>$F$8</f>
        <v>60</v>
      </c>
      <c r="Y35" s="11" t="e">
        <f>((T35+U35)-(W35+X37))/2</f>
        <v>#REF!</v>
      </c>
      <c r="Z35" s="52">
        <f>$Z$8</f>
        <v>0.1263</v>
      </c>
      <c r="AA35" s="11" t="e">
        <f>Y35*Z35</f>
        <v>#REF!</v>
      </c>
      <c r="AB35" s="24" t="e">
        <f>(Y35-AA35)*$J$1</f>
        <v>#REF!</v>
      </c>
      <c r="AD35" t="s">
        <v>33</v>
      </c>
      <c r="AE35" s="75" t="e">
        <f>(#REF!)/$F$1</f>
        <v>#REF!</v>
      </c>
      <c r="AF35" s="92">
        <f>$U$8</f>
        <v>359.80412521279061</v>
      </c>
      <c r="AG35" s="82">
        <f>$AG$8</f>
        <v>0.16619999999999999</v>
      </c>
      <c r="AH35" s="66" t="e">
        <f>AE35*AG35</f>
        <v>#REF!</v>
      </c>
      <c r="AI35" s="75">
        <f>$F$8</f>
        <v>60</v>
      </c>
      <c r="AJ35" s="11" t="e">
        <f>((AE35+AF35)-(AH35+AI37))/2</f>
        <v>#REF!</v>
      </c>
      <c r="AK35" s="52">
        <f>$AK$8</f>
        <v>0.1449</v>
      </c>
      <c r="AL35" s="11" t="e">
        <f>AJ35*AK35</f>
        <v>#REF!</v>
      </c>
      <c r="AM35" s="24" t="e">
        <f>(AJ35-AL35)*$J$1</f>
        <v>#REF!</v>
      </c>
      <c r="AN35" t="s">
        <v>33</v>
      </c>
      <c r="AO35" s="75" t="e">
        <f>(#REF!)/$F$1</f>
        <v>#REF!</v>
      </c>
      <c r="AP35" s="92">
        <f>$U$8</f>
        <v>359.80412521279061</v>
      </c>
      <c r="AQ35" s="82">
        <f>$AQ$8</f>
        <v>0.1741</v>
      </c>
      <c r="AR35" s="66" t="e">
        <f>AO35*AQ35</f>
        <v>#REF!</v>
      </c>
      <c r="AS35" s="75">
        <f>$F$8</f>
        <v>60</v>
      </c>
      <c r="AT35" s="11" t="e">
        <f>((AO35+AP35)-(AR35+AS37))/2</f>
        <v>#REF!</v>
      </c>
      <c r="AU35" s="52">
        <f>$AU$8</f>
        <v>0.1041</v>
      </c>
      <c r="AV35" s="11" t="e">
        <f>AT35*AU35</f>
        <v>#REF!</v>
      </c>
      <c r="AW35" s="24" t="e">
        <f>(AT35-AV35)*$J$1</f>
        <v>#REF!</v>
      </c>
      <c r="AX35" t="s">
        <v>33</v>
      </c>
      <c r="AY35" s="75" t="e">
        <f>(#REF!)/$F$1</f>
        <v>#REF!</v>
      </c>
      <c r="AZ35" s="92">
        <f>$U$8</f>
        <v>359.80412521279061</v>
      </c>
      <c r="BA35" s="82">
        <f>$BA$8</f>
        <v>0.16539999999999999</v>
      </c>
      <c r="BB35" s="66" t="e">
        <f>AY35*BA35</f>
        <v>#REF!</v>
      </c>
      <c r="BC35" s="75">
        <f>$F$8</f>
        <v>60</v>
      </c>
      <c r="BD35" s="11" t="e">
        <f>((AY35+AZ35)-(BB35+BC37))/2</f>
        <v>#REF!</v>
      </c>
      <c r="BE35" s="52">
        <f>$BE$8</f>
        <v>0.1489</v>
      </c>
      <c r="BF35" s="11" t="e">
        <f>BD35*BE35</f>
        <v>#REF!</v>
      </c>
      <c r="BG35" s="24" t="e">
        <f>(BD35-BF35)*$J$1</f>
        <v>#REF!</v>
      </c>
    </row>
    <row r="36" spans="1:59">
      <c r="H36" s="24"/>
      <c r="K36" s="11"/>
      <c r="L36" s="11"/>
      <c r="M36" s="82"/>
      <c r="N36" s="66"/>
      <c r="O36" s="11"/>
      <c r="P36" s="11"/>
      <c r="Q36" s="24"/>
      <c r="T36" s="87"/>
      <c r="U36" s="11"/>
      <c r="V36" s="22"/>
      <c r="W36" s="14"/>
      <c r="X36" s="11"/>
      <c r="Y36" s="11"/>
      <c r="Z36" s="11"/>
      <c r="AA36" s="11"/>
      <c r="AB36" s="24"/>
      <c r="AE36" s="11"/>
      <c r="AF36" s="11"/>
      <c r="AG36" s="22"/>
      <c r="AH36" s="14"/>
      <c r="AI36" s="11"/>
      <c r="AJ36" s="11"/>
      <c r="AK36" s="11"/>
      <c r="AL36" s="11"/>
      <c r="AM36" s="24"/>
      <c r="AO36" s="11"/>
      <c r="AP36" s="11"/>
      <c r="AQ36" s="22"/>
      <c r="AR36" s="14"/>
      <c r="AS36" s="11"/>
      <c r="AT36" s="11"/>
      <c r="AU36" s="11"/>
      <c r="AV36" s="11"/>
      <c r="AW36" s="24"/>
      <c r="AY36" s="11"/>
      <c r="AZ36" s="11"/>
      <c r="BA36" s="22"/>
      <c r="BB36" s="14"/>
      <c r="BC36" s="11"/>
      <c r="BD36" s="11"/>
      <c r="BE36" s="11"/>
      <c r="BF36" s="11"/>
      <c r="BG36" s="24"/>
    </row>
    <row r="37" spans="1:59">
      <c r="A37" t="s">
        <v>78</v>
      </c>
      <c r="B37" s="75" t="e">
        <f>(#REF!)/$F$1</f>
        <v>#REF!</v>
      </c>
      <c r="C37" s="11">
        <f>($K$1+$N$1)/$F$1</f>
        <v>415.19533758795143</v>
      </c>
      <c r="D37" s="79">
        <f t="shared" ref="D37:D42" si="91">$D$8</f>
        <v>0.1943</v>
      </c>
      <c r="E37" s="80" t="e">
        <f t="shared" ref="E37:E42" si="92">B37*D37</f>
        <v>#REF!</v>
      </c>
      <c r="F37" s="75">
        <f t="shared" ref="F37:F42" si="93">$F$8</f>
        <v>60</v>
      </c>
      <c r="G37" s="80" t="e">
        <f t="shared" ref="G37:G42" si="94">((B37+C37)-(E37+F37))/2</f>
        <v>#REF!</v>
      </c>
      <c r="H37" s="24" t="e">
        <f t="shared" ref="H37:H42" si="95">G37*$J$1</f>
        <v>#REF!</v>
      </c>
      <c r="J37" t="s">
        <v>78</v>
      </c>
      <c r="K37" s="75" t="e">
        <f>(#REF!)/$F$1</f>
        <v>#REF!</v>
      </c>
      <c r="L37" s="87">
        <f>($N$1)/$F$1</f>
        <v>400.87002404265121</v>
      </c>
      <c r="M37" s="82">
        <f t="shared" ref="M37:M42" si="96">$M$8</f>
        <v>0.2026</v>
      </c>
      <c r="N37" s="66" t="e">
        <f t="shared" ref="N37:N42" si="97">K37*M37</f>
        <v>#REF!</v>
      </c>
      <c r="O37" s="80">
        <f t="shared" ref="O37:O42" si="98">$F$8</f>
        <v>60</v>
      </c>
      <c r="P37" s="80" t="e">
        <f t="shared" ref="P37:P42" si="99">((K37+L37)-(N37+O37))/2</f>
        <v>#REF!</v>
      </c>
      <c r="Q37" s="24" t="e">
        <f t="shared" ref="Q37:Q42" si="100">P37*$J$1</f>
        <v>#REF!</v>
      </c>
      <c r="S37" t="s">
        <v>78</v>
      </c>
      <c r="T37" s="87" t="e">
        <f>(#REF!)/$F$1</f>
        <v>#REF!</v>
      </c>
      <c r="U37" s="92">
        <f>($L$1+$N$1)/$F$1</f>
        <v>409.94272262134137</v>
      </c>
      <c r="V37" s="82">
        <f t="shared" si="60"/>
        <v>0.16980000000000001</v>
      </c>
      <c r="W37" s="66" t="e">
        <f t="shared" ref="W37:W42" si="101">T37*V37</f>
        <v>#REF!</v>
      </c>
      <c r="X37" s="75">
        <f t="shared" ref="X37:X42" si="102">$F$8</f>
        <v>60</v>
      </c>
      <c r="Y37" s="11" t="e">
        <f t="shared" ref="Y37:Y42" si="103">((T37+U37)-(W37+X39))/2</f>
        <v>#REF!</v>
      </c>
      <c r="Z37" s="52">
        <f t="shared" ref="Z37:Z42" si="104">$Z$8</f>
        <v>0.1263</v>
      </c>
      <c r="AA37" s="11" t="e">
        <f t="shared" ref="AA37:AA42" si="105">Y37*Z37</f>
        <v>#REF!</v>
      </c>
      <c r="AB37" s="24" t="e">
        <f t="shared" ref="AB37:AB42" si="106">(Y37-AA37)*$J$1</f>
        <v>#REF!</v>
      </c>
      <c r="AD37" t="s">
        <v>78</v>
      </c>
      <c r="AE37" s="75" t="e">
        <f>(#REF!)/$F$1</f>
        <v>#REF!</v>
      </c>
      <c r="AF37" s="92">
        <f t="shared" ref="AF37:AF42" si="107">$U$37</f>
        <v>409.94272262134137</v>
      </c>
      <c r="AG37" s="82">
        <f t="shared" ref="AG37:AG42" si="108">$AG$8</f>
        <v>0.16619999999999999</v>
      </c>
      <c r="AH37" s="66" t="e">
        <f t="shared" ref="AH37:AH42" si="109">AE37*AG37</f>
        <v>#REF!</v>
      </c>
      <c r="AI37" s="75">
        <f>$F$8</f>
        <v>60</v>
      </c>
      <c r="AJ37" s="11" t="e">
        <f t="shared" ref="AJ37:AJ42" si="110">((AE37+AF37)-(AH37+AI39))/2</f>
        <v>#REF!</v>
      </c>
      <c r="AK37" s="52">
        <f t="shared" ref="AK37:AK42" si="111">$AK$8</f>
        <v>0.1449</v>
      </c>
      <c r="AL37" s="11" t="e">
        <f t="shared" ref="AL37:AL42" si="112">AJ37*AK37</f>
        <v>#REF!</v>
      </c>
      <c r="AM37" s="24" t="e">
        <f t="shared" ref="AM37:AM42" si="113">(AJ37-AL37)*$J$1</f>
        <v>#REF!</v>
      </c>
      <c r="AN37" t="s">
        <v>78</v>
      </c>
      <c r="AO37" s="75" t="e">
        <f>(#REF!)/$F$1</f>
        <v>#REF!</v>
      </c>
      <c r="AP37" s="92">
        <f t="shared" ref="AP37:AP42" si="114">$U$37</f>
        <v>409.94272262134137</v>
      </c>
      <c r="AQ37" s="82">
        <f t="shared" ref="AQ37:AQ42" si="115">$AQ$8</f>
        <v>0.1741</v>
      </c>
      <c r="AR37" s="66" t="e">
        <f t="shared" ref="AR37:AR42" si="116">AO37*AQ37</f>
        <v>#REF!</v>
      </c>
      <c r="AS37" s="75">
        <f t="shared" ref="AS37:AS42" si="117">$F$8</f>
        <v>60</v>
      </c>
      <c r="AT37" s="11" t="e">
        <f t="shared" ref="AT37:AT42" si="118">((AO37+AP37)-(AR37+AS39))/2</f>
        <v>#REF!</v>
      </c>
      <c r="AU37" s="52">
        <f t="shared" ref="AU37:AU42" si="119">$AU$8</f>
        <v>0.1041</v>
      </c>
      <c r="AV37" s="11" t="e">
        <f t="shared" ref="AV37:AV42" si="120">AT37*AU37</f>
        <v>#REF!</v>
      </c>
      <c r="AW37" s="24" t="e">
        <f t="shared" ref="AW37:AW42" si="121">(AT37-AV37)*$J$1</f>
        <v>#REF!</v>
      </c>
      <c r="AX37" t="s">
        <v>78</v>
      </c>
      <c r="AY37" s="75" t="e">
        <f>(#REF!)/$F$1</f>
        <v>#REF!</v>
      </c>
      <c r="AZ37" s="92">
        <f t="shared" ref="AZ37:AZ42" si="122">$U$37</f>
        <v>409.94272262134137</v>
      </c>
      <c r="BA37" s="82">
        <f t="shared" ref="BA37:BA42" si="123">$BA$8</f>
        <v>0.16539999999999999</v>
      </c>
      <c r="BB37" s="66" t="e">
        <f t="shared" ref="BB37:BB42" si="124">AY37*BA37</f>
        <v>#REF!</v>
      </c>
      <c r="BC37" s="75">
        <f>$F$8</f>
        <v>60</v>
      </c>
      <c r="BD37" s="11" t="e">
        <f t="shared" ref="BD37:BD42" si="125">((AY37+AZ37)-(BB37+BC39))/2</f>
        <v>#REF!</v>
      </c>
      <c r="BE37" s="52">
        <f t="shared" ref="BE37:BE42" si="126">$BE$8</f>
        <v>0.1489</v>
      </c>
      <c r="BF37" s="11" t="e">
        <f t="shared" ref="BF37:BF42" si="127">BD37*BE37</f>
        <v>#REF!</v>
      </c>
      <c r="BG37" s="24" t="e">
        <f t="shared" ref="BG37:BG42" si="128">(BD37-BF37)*$J$1</f>
        <v>#REF!</v>
      </c>
    </row>
    <row r="38" spans="1:59">
      <c r="A38" t="s">
        <v>78</v>
      </c>
      <c r="B38" s="75" t="e">
        <f>(#REF!)/$F$1</f>
        <v>#REF!</v>
      </c>
      <c r="C38" s="11">
        <f>$C$37</f>
        <v>415.19533758795143</v>
      </c>
      <c r="D38" s="79">
        <f t="shared" si="91"/>
        <v>0.1943</v>
      </c>
      <c r="E38" s="80" t="e">
        <f t="shared" si="92"/>
        <v>#REF!</v>
      </c>
      <c r="F38" s="75">
        <f t="shared" si="93"/>
        <v>60</v>
      </c>
      <c r="G38" s="80" t="e">
        <f t="shared" si="94"/>
        <v>#REF!</v>
      </c>
      <c r="H38" s="24" t="e">
        <f t="shared" si="95"/>
        <v>#REF!</v>
      </c>
      <c r="J38" t="s">
        <v>78</v>
      </c>
      <c r="K38" s="75" t="e">
        <f>(#REF!)/$F$1</f>
        <v>#REF!</v>
      </c>
      <c r="L38" s="49">
        <f>$L$37</f>
        <v>400.87002404265121</v>
      </c>
      <c r="M38" s="82">
        <f t="shared" si="96"/>
        <v>0.2026</v>
      </c>
      <c r="N38" s="66" t="e">
        <f t="shared" si="97"/>
        <v>#REF!</v>
      </c>
      <c r="O38" s="80">
        <f t="shared" si="98"/>
        <v>60</v>
      </c>
      <c r="P38" s="80" t="e">
        <f t="shared" si="99"/>
        <v>#REF!</v>
      </c>
      <c r="Q38" s="24" t="e">
        <f t="shared" si="100"/>
        <v>#REF!</v>
      </c>
      <c r="S38" t="s">
        <v>42</v>
      </c>
      <c r="T38" s="87" t="e">
        <f>(#REF!)/$F$1</f>
        <v>#REF!</v>
      </c>
      <c r="U38" s="80">
        <f>$U$37</f>
        <v>409.94272262134137</v>
      </c>
      <c r="V38" s="82">
        <f t="shared" si="60"/>
        <v>0.16980000000000001</v>
      </c>
      <c r="W38" s="66" t="e">
        <f t="shared" si="101"/>
        <v>#REF!</v>
      </c>
      <c r="X38" s="75">
        <f t="shared" si="102"/>
        <v>60</v>
      </c>
      <c r="Y38" s="11" t="e">
        <f t="shared" si="103"/>
        <v>#REF!</v>
      </c>
      <c r="Z38" s="52">
        <f t="shared" si="104"/>
        <v>0.1263</v>
      </c>
      <c r="AA38" s="11" t="e">
        <f t="shared" si="105"/>
        <v>#REF!</v>
      </c>
      <c r="AB38" s="24" t="e">
        <f t="shared" si="106"/>
        <v>#REF!</v>
      </c>
      <c r="AD38" t="s">
        <v>42</v>
      </c>
      <c r="AE38" s="75" t="e">
        <f>(#REF!)/$F$1</f>
        <v>#REF!</v>
      </c>
      <c r="AF38" s="92">
        <f t="shared" si="107"/>
        <v>409.94272262134137</v>
      </c>
      <c r="AG38" s="82">
        <f t="shared" si="108"/>
        <v>0.16619999999999999</v>
      </c>
      <c r="AH38" s="66" t="e">
        <f t="shared" si="109"/>
        <v>#REF!</v>
      </c>
      <c r="AI38" s="75">
        <f t="shared" ref="AI38:AI42" si="129">$F$8</f>
        <v>60</v>
      </c>
      <c r="AJ38" s="11" t="e">
        <f t="shared" si="110"/>
        <v>#REF!</v>
      </c>
      <c r="AK38" s="52">
        <f t="shared" si="111"/>
        <v>0.1449</v>
      </c>
      <c r="AL38" s="11" t="e">
        <f t="shared" si="112"/>
        <v>#REF!</v>
      </c>
      <c r="AM38" s="24" t="e">
        <f t="shared" si="113"/>
        <v>#REF!</v>
      </c>
      <c r="AN38" t="s">
        <v>42</v>
      </c>
      <c r="AO38" s="75" t="e">
        <f>(#REF!)/$F$1</f>
        <v>#REF!</v>
      </c>
      <c r="AP38" s="92">
        <f t="shared" si="114"/>
        <v>409.94272262134137</v>
      </c>
      <c r="AQ38" s="82">
        <f t="shared" si="115"/>
        <v>0.1741</v>
      </c>
      <c r="AR38" s="66" t="e">
        <f t="shared" si="116"/>
        <v>#REF!</v>
      </c>
      <c r="AS38" s="75">
        <f t="shared" si="117"/>
        <v>60</v>
      </c>
      <c r="AT38" s="11" t="e">
        <f t="shared" si="118"/>
        <v>#REF!</v>
      </c>
      <c r="AU38" s="52">
        <f t="shared" si="119"/>
        <v>0.1041</v>
      </c>
      <c r="AV38" s="11" t="e">
        <f t="shared" si="120"/>
        <v>#REF!</v>
      </c>
      <c r="AW38" s="24" t="e">
        <f t="shared" si="121"/>
        <v>#REF!</v>
      </c>
      <c r="AX38" t="s">
        <v>42</v>
      </c>
      <c r="AY38" s="75" t="e">
        <f>(#REF!)/$F$1</f>
        <v>#REF!</v>
      </c>
      <c r="AZ38" s="92">
        <f t="shared" si="122"/>
        <v>409.94272262134137</v>
      </c>
      <c r="BA38" s="82">
        <f t="shared" si="123"/>
        <v>0.16539999999999999</v>
      </c>
      <c r="BB38" s="66" t="e">
        <f t="shared" si="124"/>
        <v>#REF!</v>
      </c>
      <c r="BC38" s="75">
        <f t="shared" ref="BC38:BC42" si="130">$F$8</f>
        <v>60</v>
      </c>
      <c r="BD38" s="11" t="e">
        <f t="shared" si="125"/>
        <v>#REF!</v>
      </c>
      <c r="BE38" s="52">
        <f t="shared" si="126"/>
        <v>0.1489</v>
      </c>
      <c r="BF38" s="11" t="e">
        <f t="shared" si="127"/>
        <v>#REF!</v>
      </c>
      <c r="BG38" s="24" t="e">
        <f t="shared" si="128"/>
        <v>#REF!</v>
      </c>
    </row>
    <row r="39" spans="1:59">
      <c r="A39" t="s">
        <v>42</v>
      </c>
      <c r="B39" s="75" t="e">
        <f>(#REF!)/$F$1</f>
        <v>#REF!</v>
      </c>
      <c r="C39" s="75">
        <f t="shared" ref="C39:C42" si="131">$C$37</f>
        <v>415.19533758795143</v>
      </c>
      <c r="D39" s="79">
        <f t="shared" si="91"/>
        <v>0.1943</v>
      </c>
      <c r="E39" s="80" t="e">
        <f t="shared" si="92"/>
        <v>#REF!</v>
      </c>
      <c r="F39" s="75">
        <f t="shared" si="93"/>
        <v>60</v>
      </c>
      <c r="G39" s="80" t="e">
        <f t="shared" si="94"/>
        <v>#REF!</v>
      </c>
      <c r="H39" s="24" t="e">
        <f t="shared" si="95"/>
        <v>#REF!</v>
      </c>
      <c r="J39" t="s">
        <v>42</v>
      </c>
      <c r="K39" s="75" t="e">
        <f>(#REF!)/$F$1</f>
        <v>#REF!</v>
      </c>
      <c r="L39" s="49">
        <f t="shared" ref="L39:L42" si="132">$L$37</f>
        <v>400.87002404265121</v>
      </c>
      <c r="M39" s="82">
        <f t="shared" si="96"/>
        <v>0.2026</v>
      </c>
      <c r="N39" s="66" t="e">
        <f t="shared" si="97"/>
        <v>#REF!</v>
      </c>
      <c r="O39" s="80">
        <f t="shared" si="98"/>
        <v>60</v>
      </c>
      <c r="P39" s="80" t="e">
        <f t="shared" si="99"/>
        <v>#REF!</v>
      </c>
      <c r="Q39" s="24" t="e">
        <f t="shared" si="100"/>
        <v>#REF!</v>
      </c>
      <c r="S39" t="s">
        <v>42</v>
      </c>
      <c r="T39" s="87" t="e">
        <f>(#REF!)/$F$1</f>
        <v>#REF!</v>
      </c>
      <c r="U39" s="92">
        <f t="shared" ref="U39:U42" si="133">$U$37</f>
        <v>409.94272262134137</v>
      </c>
      <c r="V39" s="82">
        <f t="shared" si="60"/>
        <v>0.16980000000000001</v>
      </c>
      <c r="W39" s="66" t="e">
        <f t="shared" si="101"/>
        <v>#REF!</v>
      </c>
      <c r="X39" s="75">
        <f t="shared" si="102"/>
        <v>60</v>
      </c>
      <c r="Y39" s="11" t="e">
        <f t="shared" si="103"/>
        <v>#REF!</v>
      </c>
      <c r="Z39" s="52">
        <f t="shared" si="104"/>
        <v>0.1263</v>
      </c>
      <c r="AA39" s="11" t="e">
        <f t="shared" si="105"/>
        <v>#REF!</v>
      </c>
      <c r="AB39" s="24" t="e">
        <f t="shared" si="106"/>
        <v>#REF!</v>
      </c>
      <c r="AD39" t="s">
        <v>42</v>
      </c>
      <c r="AE39" s="75" t="e">
        <f>(#REF!)/$F$1</f>
        <v>#REF!</v>
      </c>
      <c r="AF39" s="92">
        <f t="shared" si="107"/>
        <v>409.94272262134137</v>
      </c>
      <c r="AG39" s="82">
        <f t="shared" si="108"/>
        <v>0.16619999999999999</v>
      </c>
      <c r="AH39" s="66" t="e">
        <f t="shared" si="109"/>
        <v>#REF!</v>
      </c>
      <c r="AI39" s="75">
        <f t="shared" si="129"/>
        <v>60</v>
      </c>
      <c r="AJ39" s="11" t="e">
        <f t="shared" si="110"/>
        <v>#REF!</v>
      </c>
      <c r="AK39" s="52">
        <f t="shared" si="111"/>
        <v>0.1449</v>
      </c>
      <c r="AL39" s="11" t="e">
        <f t="shared" si="112"/>
        <v>#REF!</v>
      </c>
      <c r="AM39" s="24" t="e">
        <f t="shared" si="113"/>
        <v>#REF!</v>
      </c>
      <c r="AN39" t="s">
        <v>42</v>
      </c>
      <c r="AO39" s="75" t="e">
        <f>(#REF!)/$F$1</f>
        <v>#REF!</v>
      </c>
      <c r="AP39" s="92">
        <f t="shared" si="114"/>
        <v>409.94272262134137</v>
      </c>
      <c r="AQ39" s="82">
        <f t="shared" si="115"/>
        <v>0.1741</v>
      </c>
      <c r="AR39" s="66" t="e">
        <f t="shared" si="116"/>
        <v>#REF!</v>
      </c>
      <c r="AS39" s="75">
        <f t="shared" si="117"/>
        <v>60</v>
      </c>
      <c r="AT39" s="11" t="e">
        <f t="shared" si="118"/>
        <v>#REF!</v>
      </c>
      <c r="AU39" s="52">
        <f t="shared" si="119"/>
        <v>0.1041</v>
      </c>
      <c r="AV39" s="11" t="e">
        <f t="shared" si="120"/>
        <v>#REF!</v>
      </c>
      <c r="AW39" s="24" t="e">
        <f t="shared" si="121"/>
        <v>#REF!</v>
      </c>
      <c r="AX39" t="s">
        <v>42</v>
      </c>
      <c r="AY39" s="75" t="e">
        <f>(#REF!)/$F$1</f>
        <v>#REF!</v>
      </c>
      <c r="AZ39" s="92">
        <f t="shared" si="122"/>
        <v>409.94272262134137</v>
      </c>
      <c r="BA39" s="82">
        <f t="shared" si="123"/>
        <v>0.16539999999999999</v>
      </c>
      <c r="BB39" s="66" t="e">
        <f t="shared" si="124"/>
        <v>#REF!</v>
      </c>
      <c r="BC39" s="75">
        <f t="shared" si="130"/>
        <v>60</v>
      </c>
      <c r="BD39" s="11" t="e">
        <f t="shared" si="125"/>
        <v>#REF!</v>
      </c>
      <c r="BE39" s="52">
        <f t="shared" si="126"/>
        <v>0.1489</v>
      </c>
      <c r="BF39" s="11" t="e">
        <f t="shared" si="127"/>
        <v>#REF!</v>
      </c>
      <c r="BG39" s="24" t="e">
        <f t="shared" si="128"/>
        <v>#REF!</v>
      </c>
    </row>
    <row r="40" spans="1:59">
      <c r="A40" t="s">
        <v>43</v>
      </c>
      <c r="B40" s="75" t="e">
        <f>(#REF!)/$F$1</f>
        <v>#REF!</v>
      </c>
      <c r="C40" s="75">
        <f t="shared" si="131"/>
        <v>415.19533758795143</v>
      </c>
      <c r="D40" s="79">
        <f t="shared" si="91"/>
        <v>0.1943</v>
      </c>
      <c r="E40" s="80" t="e">
        <f t="shared" si="92"/>
        <v>#REF!</v>
      </c>
      <c r="F40" s="75">
        <f t="shared" si="93"/>
        <v>60</v>
      </c>
      <c r="G40" s="80" t="e">
        <f t="shared" si="94"/>
        <v>#REF!</v>
      </c>
      <c r="H40" s="24" t="e">
        <f t="shared" si="95"/>
        <v>#REF!</v>
      </c>
      <c r="J40" t="s">
        <v>43</v>
      </c>
      <c r="K40" s="75" t="e">
        <f>(#REF!)/$F$1</f>
        <v>#REF!</v>
      </c>
      <c r="L40" s="49">
        <f t="shared" si="132"/>
        <v>400.87002404265121</v>
      </c>
      <c r="M40" s="82">
        <f t="shared" si="96"/>
        <v>0.2026</v>
      </c>
      <c r="N40" s="66" t="e">
        <f t="shared" si="97"/>
        <v>#REF!</v>
      </c>
      <c r="O40" s="80">
        <f t="shared" si="98"/>
        <v>60</v>
      </c>
      <c r="P40" s="80" t="e">
        <f t="shared" si="99"/>
        <v>#REF!</v>
      </c>
      <c r="Q40" s="24" t="e">
        <f t="shared" si="100"/>
        <v>#REF!</v>
      </c>
      <c r="S40" t="s">
        <v>43</v>
      </c>
      <c r="T40" s="87" t="e">
        <f>(#REF!)/$F$1</f>
        <v>#REF!</v>
      </c>
      <c r="U40" s="92">
        <f t="shared" si="133"/>
        <v>409.94272262134137</v>
      </c>
      <c r="V40" s="82">
        <f t="shared" si="60"/>
        <v>0.16980000000000001</v>
      </c>
      <c r="W40" s="66" t="e">
        <f t="shared" si="101"/>
        <v>#REF!</v>
      </c>
      <c r="X40" s="75">
        <f t="shared" si="102"/>
        <v>60</v>
      </c>
      <c r="Y40" s="11" t="e">
        <f t="shared" si="103"/>
        <v>#REF!</v>
      </c>
      <c r="Z40" s="52">
        <f t="shared" si="104"/>
        <v>0.1263</v>
      </c>
      <c r="AA40" s="11" t="e">
        <f t="shared" si="105"/>
        <v>#REF!</v>
      </c>
      <c r="AB40" s="24" t="e">
        <f t="shared" si="106"/>
        <v>#REF!</v>
      </c>
      <c r="AD40" t="s">
        <v>43</v>
      </c>
      <c r="AE40" s="75" t="e">
        <f>(#REF!)/$F$1</f>
        <v>#REF!</v>
      </c>
      <c r="AF40" s="92">
        <f t="shared" si="107"/>
        <v>409.94272262134137</v>
      </c>
      <c r="AG40" s="82">
        <f t="shared" si="108"/>
        <v>0.16619999999999999</v>
      </c>
      <c r="AH40" s="66" t="e">
        <f t="shared" si="109"/>
        <v>#REF!</v>
      </c>
      <c r="AI40" s="75">
        <f t="shared" si="129"/>
        <v>60</v>
      </c>
      <c r="AJ40" s="11" t="e">
        <f t="shared" si="110"/>
        <v>#REF!</v>
      </c>
      <c r="AK40" s="52">
        <f t="shared" si="111"/>
        <v>0.1449</v>
      </c>
      <c r="AL40" s="11" t="e">
        <f t="shared" si="112"/>
        <v>#REF!</v>
      </c>
      <c r="AM40" s="24" t="e">
        <f t="shared" si="113"/>
        <v>#REF!</v>
      </c>
      <c r="AN40" t="s">
        <v>43</v>
      </c>
      <c r="AO40" s="75" t="e">
        <f>(#REF!)/$F$1</f>
        <v>#REF!</v>
      </c>
      <c r="AP40" s="92">
        <f t="shared" si="114"/>
        <v>409.94272262134137</v>
      </c>
      <c r="AQ40" s="82">
        <f t="shared" si="115"/>
        <v>0.1741</v>
      </c>
      <c r="AR40" s="66" t="e">
        <f t="shared" si="116"/>
        <v>#REF!</v>
      </c>
      <c r="AS40" s="75">
        <f t="shared" si="117"/>
        <v>60</v>
      </c>
      <c r="AT40" s="11" t="e">
        <f t="shared" si="118"/>
        <v>#REF!</v>
      </c>
      <c r="AU40" s="52">
        <f t="shared" si="119"/>
        <v>0.1041</v>
      </c>
      <c r="AV40" s="11" t="e">
        <f t="shared" si="120"/>
        <v>#REF!</v>
      </c>
      <c r="AW40" s="24" t="e">
        <f t="shared" si="121"/>
        <v>#REF!</v>
      </c>
      <c r="AX40" t="s">
        <v>43</v>
      </c>
      <c r="AY40" s="75" t="e">
        <f>(#REF!)/$F$1</f>
        <v>#REF!</v>
      </c>
      <c r="AZ40" s="92">
        <f t="shared" si="122"/>
        <v>409.94272262134137</v>
      </c>
      <c r="BA40" s="82">
        <f t="shared" si="123"/>
        <v>0.16539999999999999</v>
      </c>
      <c r="BB40" s="66" t="e">
        <f t="shared" si="124"/>
        <v>#REF!</v>
      </c>
      <c r="BC40" s="75">
        <f t="shared" si="130"/>
        <v>60</v>
      </c>
      <c r="BD40" s="11" t="e">
        <f t="shared" si="125"/>
        <v>#REF!</v>
      </c>
      <c r="BE40" s="52">
        <f t="shared" si="126"/>
        <v>0.1489</v>
      </c>
      <c r="BF40" s="11" t="e">
        <f t="shared" si="127"/>
        <v>#REF!</v>
      </c>
      <c r="BG40" s="24" t="e">
        <f t="shared" si="128"/>
        <v>#REF!</v>
      </c>
    </row>
    <row r="41" spans="1:59">
      <c r="A41" t="s">
        <v>44</v>
      </c>
      <c r="B41" s="75" t="e">
        <f>(#REF!)/$F$1</f>
        <v>#REF!</v>
      </c>
      <c r="C41" s="75">
        <f t="shared" si="131"/>
        <v>415.19533758795143</v>
      </c>
      <c r="D41" s="79">
        <f t="shared" si="91"/>
        <v>0.1943</v>
      </c>
      <c r="E41" s="80" t="e">
        <f t="shared" si="92"/>
        <v>#REF!</v>
      </c>
      <c r="F41" s="75">
        <f t="shared" si="93"/>
        <v>60</v>
      </c>
      <c r="G41" s="80" t="e">
        <f t="shared" si="94"/>
        <v>#REF!</v>
      </c>
      <c r="H41" s="24" t="e">
        <f t="shared" si="95"/>
        <v>#REF!</v>
      </c>
      <c r="J41" t="s">
        <v>44</v>
      </c>
      <c r="K41" s="75" t="e">
        <f>(#REF!)/$F$1</f>
        <v>#REF!</v>
      </c>
      <c r="L41" s="49">
        <f t="shared" si="132"/>
        <v>400.87002404265121</v>
      </c>
      <c r="M41" s="82">
        <f t="shared" si="96"/>
        <v>0.2026</v>
      </c>
      <c r="N41" s="66" t="e">
        <f t="shared" si="97"/>
        <v>#REF!</v>
      </c>
      <c r="O41" s="80">
        <f t="shared" si="98"/>
        <v>60</v>
      </c>
      <c r="P41" s="80" t="e">
        <f t="shared" si="99"/>
        <v>#REF!</v>
      </c>
      <c r="Q41" s="24" t="e">
        <f t="shared" si="100"/>
        <v>#REF!</v>
      </c>
      <c r="S41" t="s">
        <v>44</v>
      </c>
      <c r="T41" s="87" t="e">
        <f>(#REF!)/$F$1</f>
        <v>#REF!</v>
      </c>
      <c r="U41" s="92">
        <f t="shared" si="133"/>
        <v>409.94272262134137</v>
      </c>
      <c r="V41" s="82">
        <f t="shared" si="60"/>
        <v>0.16980000000000001</v>
      </c>
      <c r="W41" s="66" t="e">
        <f t="shared" si="101"/>
        <v>#REF!</v>
      </c>
      <c r="X41" s="75">
        <f t="shared" si="102"/>
        <v>60</v>
      </c>
      <c r="Y41" s="11" t="e">
        <f t="shared" si="103"/>
        <v>#REF!</v>
      </c>
      <c r="Z41" s="52">
        <f t="shared" si="104"/>
        <v>0.1263</v>
      </c>
      <c r="AA41" s="11" t="e">
        <f t="shared" si="105"/>
        <v>#REF!</v>
      </c>
      <c r="AB41" s="24" t="e">
        <f t="shared" si="106"/>
        <v>#REF!</v>
      </c>
      <c r="AD41" t="s">
        <v>44</v>
      </c>
      <c r="AE41" s="75" t="e">
        <f>(#REF!)/$F$1</f>
        <v>#REF!</v>
      </c>
      <c r="AF41" s="92">
        <f t="shared" si="107"/>
        <v>409.94272262134137</v>
      </c>
      <c r="AG41" s="82">
        <f t="shared" si="108"/>
        <v>0.16619999999999999</v>
      </c>
      <c r="AH41" s="66" t="e">
        <f t="shared" si="109"/>
        <v>#REF!</v>
      </c>
      <c r="AI41" s="75">
        <f t="shared" si="129"/>
        <v>60</v>
      </c>
      <c r="AJ41" s="11" t="e">
        <f t="shared" si="110"/>
        <v>#REF!</v>
      </c>
      <c r="AK41" s="52">
        <f t="shared" si="111"/>
        <v>0.1449</v>
      </c>
      <c r="AL41" s="11" t="e">
        <f t="shared" si="112"/>
        <v>#REF!</v>
      </c>
      <c r="AM41" s="24" t="e">
        <f t="shared" si="113"/>
        <v>#REF!</v>
      </c>
      <c r="AN41" t="s">
        <v>44</v>
      </c>
      <c r="AO41" s="75" t="e">
        <f>(#REF!)/$F$1</f>
        <v>#REF!</v>
      </c>
      <c r="AP41" s="92">
        <f t="shared" si="114"/>
        <v>409.94272262134137</v>
      </c>
      <c r="AQ41" s="82">
        <f t="shared" si="115"/>
        <v>0.1741</v>
      </c>
      <c r="AR41" s="66" t="e">
        <f t="shared" si="116"/>
        <v>#REF!</v>
      </c>
      <c r="AS41" s="75">
        <f t="shared" si="117"/>
        <v>60</v>
      </c>
      <c r="AT41" s="11" t="e">
        <f t="shared" si="118"/>
        <v>#REF!</v>
      </c>
      <c r="AU41" s="52">
        <f t="shared" si="119"/>
        <v>0.1041</v>
      </c>
      <c r="AV41" s="11" t="e">
        <f t="shared" si="120"/>
        <v>#REF!</v>
      </c>
      <c r="AW41" s="24" t="e">
        <f t="shared" si="121"/>
        <v>#REF!</v>
      </c>
      <c r="AX41" t="s">
        <v>44</v>
      </c>
      <c r="AY41" s="75" t="e">
        <f>(#REF!)/$F$1</f>
        <v>#REF!</v>
      </c>
      <c r="AZ41" s="92">
        <f t="shared" si="122"/>
        <v>409.94272262134137</v>
      </c>
      <c r="BA41" s="82">
        <f t="shared" si="123"/>
        <v>0.16539999999999999</v>
      </c>
      <c r="BB41" s="66" t="e">
        <f t="shared" si="124"/>
        <v>#REF!</v>
      </c>
      <c r="BC41" s="75">
        <f t="shared" si="130"/>
        <v>60</v>
      </c>
      <c r="BD41" s="11" t="e">
        <f t="shared" si="125"/>
        <v>#REF!</v>
      </c>
      <c r="BE41" s="52">
        <f t="shared" si="126"/>
        <v>0.1489</v>
      </c>
      <c r="BF41" s="11" t="e">
        <f t="shared" si="127"/>
        <v>#REF!</v>
      </c>
      <c r="BG41" s="24" t="e">
        <f t="shared" si="128"/>
        <v>#REF!</v>
      </c>
    </row>
    <row r="42" spans="1:59">
      <c r="A42" t="s">
        <v>45</v>
      </c>
      <c r="B42" s="75" t="e">
        <f>(#REF!)/$F$1</f>
        <v>#REF!</v>
      </c>
      <c r="C42" s="75">
        <f t="shared" si="131"/>
        <v>415.19533758795143</v>
      </c>
      <c r="D42" s="79">
        <f t="shared" si="91"/>
        <v>0.1943</v>
      </c>
      <c r="E42" s="80" t="e">
        <f t="shared" si="92"/>
        <v>#REF!</v>
      </c>
      <c r="F42" s="75">
        <f t="shared" si="93"/>
        <v>60</v>
      </c>
      <c r="G42" s="80" t="e">
        <f t="shared" si="94"/>
        <v>#REF!</v>
      </c>
      <c r="H42" s="24" t="e">
        <f t="shared" si="95"/>
        <v>#REF!</v>
      </c>
      <c r="J42" t="s">
        <v>45</v>
      </c>
      <c r="K42" s="75" t="e">
        <f>(#REF!)/$F$1</f>
        <v>#REF!</v>
      </c>
      <c r="L42" s="49">
        <f t="shared" si="132"/>
        <v>400.87002404265121</v>
      </c>
      <c r="M42" s="82">
        <f t="shared" si="96"/>
        <v>0.2026</v>
      </c>
      <c r="N42" s="66" t="e">
        <f t="shared" si="97"/>
        <v>#REF!</v>
      </c>
      <c r="O42" s="80">
        <f t="shared" si="98"/>
        <v>60</v>
      </c>
      <c r="P42" s="80" t="e">
        <f t="shared" si="99"/>
        <v>#REF!</v>
      </c>
      <c r="Q42" s="24" t="e">
        <f t="shared" si="100"/>
        <v>#REF!</v>
      </c>
      <c r="S42" t="s">
        <v>45</v>
      </c>
      <c r="T42" s="87" t="e">
        <f>(#REF!)/$F$1</f>
        <v>#REF!</v>
      </c>
      <c r="U42" s="92">
        <f t="shared" si="133"/>
        <v>409.94272262134137</v>
      </c>
      <c r="V42" s="82">
        <f t="shared" si="60"/>
        <v>0.16980000000000001</v>
      </c>
      <c r="W42" s="66" t="e">
        <f t="shared" si="101"/>
        <v>#REF!</v>
      </c>
      <c r="X42" s="75">
        <f t="shared" si="102"/>
        <v>60</v>
      </c>
      <c r="Y42" s="11" t="e">
        <f t="shared" si="103"/>
        <v>#REF!</v>
      </c>
      <c r="Z42" s="52">
        <f t="shared" si="104"/>
        <v>0.1263</v>
      </c>
      <c r="AA42" s="11" t="e">
        <f t="shared" si="105"/>
        <v>#REF!</v>
      </c>
      <c r="AB42" s="24" t="e">
        <f t="shared" si="106"/>
        <v>#REF!</v>
      </c>
      <c r="AD42" t="s">
        <v>45</v>
      </c>
      <c r="AE42" s="75" t="e">
        <f>(#REF!)/$F$1</f>
        <v>#REF!</v>
      </c>
      <c r="AF42" s="92">
        <f t="shared" si="107"/>
        <v>409.94272262134137</v>
      </c>
      <c r="AG42" s="82">
        <f t="shared" si="108"/>
        <v>0.16619999999999999</v>
      </c>
      <c r="AH42" s="66" t="e">
        <f t="shared" si="109"/>
        <v>#REF!</v>
      </c>
      <c r="AI42" s="75">
        <f t="shared" si="129"/>
        <v>60</v>
      </c>
      <c r="AJ42" s="11" t="e">
        <f t="shared" si="110"/>
        <v>#REF!</v>
      </c>
      <c r="AK42" s="52">
        <f t="shared" si="111"/>
        <v>0.1449</v>
      </c>
      <c r="AL42" s="11" t="e">
        <f t="shared" si="112"/>
        <v>#REF!</v>
      </c>
      <c r="AM42" s="24" t="e">
        <f t="shared" si="113"/>
        <v>#REF!</v>
      </c>
      <c r="AN42" t="s">
        <v>45</v>
      </c>
      <c r="AO42" s="75" t="e">
        <f>(#REF!)/$F$1</f>
        <v>#REF!</v>
      </c>
      <c r="AP42" s="92">
        <f t="shared" si="114"/>
        <v>409.94272262134137</v>
      </c>
      <c r="AQ42" s="82">
        <f t="shared" si="115"/>
        <v>0.1741</v>
      </c>
      <c r="AR42" s="66" t="e">
        <f t="shared" si="116"/>
        <v>#REF!</v>
      </c>
      <c r="AS42" s="75">
        <f t="shared" si="117"/>
        <v>60</v>
      </c>
      <c r="AT42" s="11" t="e">
        <f t="shared" si="118"/>
        <v>#REF!</v>
      </c>
      <c r="AU42" s="52">
        <f t="shared" si="119"/>
        <v>0.1041</v>
      </c>
      <c r="AV42" s="11" t="e">
        <f t="shared" si="120"/>
        <v>#REF!</v>
      </c>
      <c r="AW42" s="24" t="e">
        <f t="shared" si="121"/>
        <v>#REF!</v>
      </c>
      <c r="AX42" t="s">
        <v>45</v>
      </c>
      <c r="AY42" s="75" t="e">
        <f>(#REF!)/$F$1</f>
        <v>#REF!</v>
      </c>
      <c r="AZ42" s="92">
        <f t="shared" si="122"/>
        <v>409.94272262134137</v>
      </c>
      <c r="BA42" s="82">
        <f t="shared" si="123"/>
        <v>0.16539999999999999</v>
      </c>
      <c r="BB42" s="66" t="e">
        <f t="shared" si="124"/>
        <v>#REF!</v>
      </c>
      <c r="BC42" s="75">
        <f t="shared" si="130"/>
        <v>60</v>
      </c>
      <c r="BD42" s="11" t="e">
        <f t="shared" si="125"/>
        <v>#REF!</v>
      </c>
      <c r="BE42" s="52">
        <f t="shared" si="126"/>
        <v>0.1489</v>
      </c>
      <c r="BF42" s="11" t="e">
        <f t="shared" si="127"/>
        <v>#REF!</v>
      </c>
      <c r="BG42" s="24" t="e">
        <f t="shared" si="128"/>
        <v>#REF!</v>
      </c>
    </row>
  </sheetData>
  <mergeCells count="16">
    <mergeCell ref="V4:X4"/>
    <mergeCell ref="D4:F4"/>
    <mergeCell ref="B4:C4"/>
    <mergeCell ref="K4:L4"/>
    <mergeCell ref="M4:O4"/>
    <mergeCell ref="T4:U4"/>
    <mergeCell ref="AU4:AV4"/>
    <mergeCell ref="AY4:AZ4"/>
    <mergeCell ref="BA4:BC4"/>
    <mergeCell ref="BE4:BF4"/>
    <mergeCell ref="Z4:AA4"/>
    <mergeCell ref="AE4:AF4"/>
    <mergeCell ref="AG4:AI4"/>
    <mergeCell ref="AK4:AL4"/>
    <mergeCell ref="AO4:AP4"/>
    <mergeCell ref="AQ4:AS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3"/>
  <sheetViews>
    <sheetView workbookViewId="0">
      <selection activeCell="C22" sqref="C22"/>
    </sheetView>
  </sheetViews>
  <sheetFormatPr defaultRowHeight="14.4"/>
  <cols>
    <col min="2" max="2" width="9.44140625" style="11" bestFit="1" customWidth="1"/>
    <col min="3" max="3" width="9.44140625" style="11" customWidth="1"/>
    <col min="4" max="4" width="14" style="14" bestFit="1" customWidth="1"/>
    <col min="5" max="5" width="14" style="14" customWidth="1"/>
    <col min="6" max="6" width="14" style="11" customWidth="1"/>
    <col min="7" max="7" width="15.109375" style="11" bestFit="1" customWidth="1"/>
    <col min="8" max="8" width="9.109375" style="12" bestFit="1" customWidth="1"/>
    <col min="11" max="11" width="10.5546875" customWidth="1"/>
    <col min="12" max="12" width="11" style="12" customWidth="1"/>
    <col min="13" max="13" width="12.33203125" style="12" bestFit="1" customWidth="1"/>
    <col min="14" max="14" width="12.109375" style="12" bestFit="1" customWidth="1"/>
    <col min="15" max="15" width="24.109375" customWidth="1"/>
    <col min="16" max="16" width="15.109375" bestFit="1" customWidth="1"/>
    <col min="17" max="17" width="12.33203125" bestFit="1" customWidth="1"/>
    <col min="18" max="18" width="12.33203125" customWidth="1"/>
    <col min="19" max="19" width="9.109375" bestFit="1" customWidth="1"/>
    <col min="22" max="22" width="10.33203125" customWidth="1"/>
    <col min="24" max="25" width="8.88671875" style="12"/>
    <col min="26" max="26" width="24.109375" customWidth="1"/>
    <col min="27" max="27" width="16.88671875" customWidth="1"/>
    <col min="28" max="28" width="12.33203125" bestFit="1" customWidth="1"/>
    <col min="29" max="29" width="12.33203125" customWidth="1"/>
    <col min="30" max="30" width="9.109375" bestFit="1" customWidth="1"/>
    <col min="33" max="33" width="11.5546875" customWidth="1"/>
    <col min="35" max="35" width="19.33203125" customWidth="1"/>
    <col min="36" max="36" width="11.33203125" bestFit="1" customWidth="1"/>
    <col min="37" max="37" width="20.33203125" customWidth="1"/>
    <col min="38" max="38" width="19.33203125" customWidth="1"/>
    <col min="44" max="44" width="11.6640625" customWidth="1"/>
    <col min="48" max="48" width="15.109375" bestFit="1" customWidth="1"/>
    <col min="49" max="49" width="9.6640625" customWidth="1"/>
    <col min="53" max="53" width="6.109375" customWidth="1"/>
    <col min="55" max="55" width="10.44140625" customWidth="1"/>
    <col min="58" max="58" width="15.109375" bestFit="1" customWidth="1"/>
    <col min="60" max="60" width="12.6640625" customWidth="1"/>
  </cols>
  <sheetData>
    <row r="1" spans="1:63">
      <c r="D1" s="74" t="s">
        <v>95</v>
      </c>
      <c r="E1" s="66" t="s">
        <v>170</v>
      </c>
      <c r="F1" s="88">
        <v>8.3767800000000001</v>
      </c>
      <c r="H1" s="12" t="s">
        <v>95</v>
      </c>
      <c r="I1" t="s">
        <v>96</v>
      </c>
      <c r="J1" s="21">
        <v>1.2</v>
      </c>
      <c r="L1" s="93">
        <v>0</v>
      </c>
      <c r="M1" s="94">
        <v>2938</v>
      </c>
      <c r="N1" s="93">
        <v>3358</v>
      </c>
      <c r="X1" s="11"/>
      <c r="Y1" s="11"/>
    </row>
    <row r="2" spans="1:63">
      <c r="L2" s="73" t="s">
        <v>97</v>
      </c>
      <c r="M2" s="73" t="s">
        <v>98</v>
      </c>
      <c r="N2" s="73" t="s">
        <v>99</v>
      </c>
    </row>
    <row r="4" spans="1:63">
      <c r="B4" s="183" t="s">
        <v>1</v>
      </c>
      <c r="C4" s="183"/>
      <c r="D4" s="182" t="s">
        <v>107</v>
      </c>
      <c r="E4" s="182"/>
      <c r="F4" s="182"/>
      <c r="G4" s="11" t="s">
        <v>100</v>
      </c>
      <c r="H4" s="23" t="s">
        <v>101</v>
      </c>
      <c r="K4" s="183" t="s">
        <v>1</v>
      </c>
      <c r="L4" s="183"/>
      <c r="M4" s="182" t="s">
        <v>107</v>
      </c>
      <c r="N4" s="182"/>
      <c r="O4" s="182"/>
      <c r="P4" s="11" t="s">
        <v>100</v>
      </c>
      <c r="Q4" s="182" t="s">
        <v>106</v>
      </c>
      <c r="R4" s="182"/>
      <c r="S4" s="23" t="s">
        <v>101</v>
      </c>
      <c r="V4" s="183" t="s">
        <v>1</v>
      </c>
      <c r="W4" s="183"/>
      <c r="X4" s="182" t="s">
        <v>107</v>
      </c>
      <c r="Y4" s="182"/>
      <c r="Z4" s="182"/>
      <c r="AA4" s="11" t="s">
        <v>100</v>
      </c>
      <c r="AB4" s="182" t="s">
        <v>106</v>
      </c>
      <c r="AC4" s="182"/>
      <c r="AD4" s="23" t="s">
        <v>101</v>
      </c>
      <c r="AG4" s="183" t="s">
        <v>1</v>
      </c>
      <c r="AH4" s="183"/>
      <c r="AI4" s="182" t="s">
        <v>107</v>
      </c>
      <c r="AJ4" s="182"/>
      <c r="AK4" s="182"/>
      <c r="AL4" s="11" t="s">
        <v>100</v>
      </c>
      <c r="AM4" s="182" t="s">
        <v>106</v>
      </c>
      <c r="AN4" s="182"/>
      <c r="AO4" s="23" t="s">
        <v>101</v>
      </c>
      <c r="AR4" s="183" t="s">
        <v>1</v>
      </c>
      <c r="AS4" s="183"/>
      <c r="AT4" s="182" t="s">
        <v>107</v>
      </c>
      <c r="AU4" s="182"/>
      <c r="AV4" s="182"/>
      <c r="AW4" s="11" t="s">
        <v>100</v>
      </c>
      <c r="AX4" s="182" t="s">
        <v>106</v>
      </c>
      <c r="AY4" s="182"/>
      <c r="AZ4" s="23" t="s">
        <v>101</v>
      </c>
      <c r="BA4" s="1"/>
      <c r="BC4" s="183" t="s">
        <v>1</v>
      </c>
      <c r="BD4" s="183"/>
      <c r="BE4" s="182" t="s">
        <v>107</v>
      </c>
      <c r="BF4" s="182"/>
      <c r="BG4" s="182"/>
      <c r="BH4" s="11" t="s">
        <v>100</v>
      </c>
      <c r="BI4" s="182" t="s">
        <v>106</v>
      </c>
      <c r="BJ4" s="182"/>
      <c r="BK4" s="23" t="s">
        <v>101</v>
      </c>
    </row>
    <row r="5" spans="1:63">
      <c r="B5" s="2" t="s">
        <v>38</v>
      </c>
      <c r="C5" s="11" t="s">
        <v>2</v>
      </c>
      <c r="D5" s="14" t="s">
        <v>108</v>
      </c>
      <c r="E5" s="14" t="s">
        <v>109</v>
      </c>
      <c r="G5" s="11" t="s">
        <v>105</v>
      </c>
      <c r="H5" s="23" t="s">
        <v>105</v>
      </c>
      <c r="K5" s="2" t="s">
        <v>39</v>
      </c>
      <c r="L5" s="11" t="s">
        <v>2</v>
      </c>
      <c r="M5" s="14" t="s">
        <v>108</v>
      </c>
      <c r="N5" s="14" t="s">
        <v>109</v>
      </c>
      <c r="O5" s="11"/>
      <c r="P5" s="11" t="s">
        <v>105</v>
      </c>
      <c r="Q5" s="11" t="s">
        <v>102</v>
      </c>
      <c r="R5" s="11" t="s">
        <v>103</v>
      </c>
      <c r="S5" s="23" t="s">
        <v>105</v>
      </c>
      <c r="V5" s="2" t="s">
        <v>40</v>
      </c>
      <c r="W5" s="11" t="s">
        <v>2</v>
      </c>
      <c r="X5" s="14" t="s">
        <v>108</v>
      </c>
      <c r="Y5" s="14" t="s">
        <v>109</v>
      </c>
      <c r="Z5" s="11"/>
      <c r="AA5" s="11" t="s">
        <v>105</v>
      </c>
      <c r="AB5" s="11" t="s">
        <v>102</v>
      </c>
      <c r="AC5" s="11" t="s">
        <v>103</v>
      </c>
      <c r="AD5" s="23" t="s">
        <v>105</v>
      </c>
      <c r="AG5" s="2" t="s">
        <v>25</v>
      </c>
      <c r="AH5" s="11" t="s">
        <v>2</v>
      </c>
      <c r="AI5" s="14" t="s">
        <v>108</v>
      </c>
      <c r="AJ5" s="14" t="s">
        <v>109</v>
      </c>
      <c r="AK5" s="11"/>
      <c r="AL5" s="11" t="s">
        <v>105</v>
      </c>
      <c r="AM5" s="11" t="s">
        <v>102</v>
      </c>
      <c r="AN5" s="11" t="s">
        <v>103</v>
      </c>
      <c r="AO5" s="23" t="s">
        <v>105</v>
      </c>
      <c r="AR5" s="2" t="s">
        <v>24</v>
      </c>
      <c r="AS5" s="11" t="s">
        <v>2</v>
      </c>
      <c r="AT5" s="14" t="s">
        <v>108</v>
      </c>
      <c r="AU5" s="14" t="s">
        <v>109</v>
      </c>
      <c r="AV5" s="11"/>
      <c r="AW5" s="11" t="s">
        <v>105</v>
      </c>
      <c r="AX5" s="11" t="s">
        <v>102</v>
      </c>
      <c r="AY5" s="11" t="s">
        <v>103</v>
      </c>
      <c r="AZ5" s="23" t="s">
        <v>105</v>
      </c>
      <c r="BA5" s="2"/>
      <c r="BC5" s="2" t="s">
        <v>23</v>
      </c>
      <c r="BD5" s="11" t="s">
        <v>2</v>
      </c>
      <c r="BE5" s="14" t="s">
        <v>108</v>
      </c>
      <c r="BF5" s="14" t="s">
        <v>109</v>
      </c>
      <c r="BG5" s="11"/>
      <c r="BH5" s="11" t="s">
        <v>105</v>
      </c>
      <c r="BI5" s="11" t="s">
        <v>102</v>
      </c>
      <c r="BJ5" s="11" t="s">
        <v>103</v>
      </c>
      <c r="BK5" s="23" t="s">
        <v>105</v>
      </c>
    </row>
    <row r="6" spans="1:63">
      <c r="A6" t="s">
        <v>8</v>
      </c>
      <c r="H6" s="23"/>
      <c r="J6" t="s">
        <v>8</v>
      </c>
      <c r="K6" s="11"/>
      <c r="L6" s="11"/>
      <c r="M6" s="14"/>
      <c r="N6" s="14"/>
      <c r="O6" s="11"/>
      <c r="P6" s="11"/>
      <c r="Q6" s="11"/>
      <c r="R6" s="11"/>
      <c r="S6" s="23"/>
      <c r="U6" t="s">
        <v>8</v>
      </c>
      <c r="V6" s="11"/>
      <c r="W6" s="11"/>
      <c r="X6" s="14"/>
      <c r="Y6" s="14"/>
      <c r="Z6" s="11"/>
      <c r="AA6" s="11"/>
      <c r="AB6" s="11"/>
      <c r="AC6" s="11"/>
      <c r="AD6" s="23"/>
      <c r="AF6" t="s">
        <v>8</v>
      </c>
      <c r="AG6" s="11"/>
      <c r="AH6" s="11"/>
      <c r="AI6" s="14"/>
      <c r="AJ6" s="14"/>
      <c r="AK6" s="11"/>
      <c r="AL6" s="11"/>
      <c r="AM6" s="11"/>
      <c r="AN6" s="11"/>
      <c r="AO6" s="23"/>
      <c r="AQ6" t="s">
        <v>8</v>
      </c>
      <c r="AR6" s="11"/>
      <c r="AS6" s="11"/>
      <c r="AT6" s="14"/>
      <c r="AU6" s="14"/>
      <c r="AV6" s="11"/>
      <c r="AW6" s="11"/>
      <c r="AX6" s="11"/>
      <c r="AY6" s="11"/>
      <c r="AZ6" s="23"/>
      <c r="BA6" s="11"/>
      <c r="BB6" t="s">
        <v>8</v>
      </c>
      <c r="BC6" s="11"/>
      <c r="BD6" s="11"/>
      <c r="BE6" s="14"/>
      <c r="BF6" s="14"/>
      <c r="BG6" s="11"/>
      <c r="BH6" s="11"/>
      <c r="BI6" s="11"/>
      <c r="BJ6" s="11"/>
      <c r="BK6" s="23"/>
    </row>
    <row r="7" spans="1:63">
      <c r="A7" t="s">
        <v>119</v>
      </c>
      <c r="B7" s="11" t="e">
        <f>(#REF!)/$F$1</f>
        <v>#REF!</v>
      </c>
      <c r="C7" s="11">
        <f>($M$1+$L$1)/$F$1</f>
        <v>350.73142663410044</v>
      </c>
      <c r="D7" s="66">
        <v>57</v>
      </c>
      <c r="E7" s="14">
        <f>D7*2</f>
        <v>114</v>
      </c>
      <c r="G7" s="11" t="e">
        <f>((B7+C7)-(E7))/2</f>
        <v>#REF!</v>
      </c>
      <c r="H7" s="24" t="e">
        <f>G7*$J$1</f>
        <v>#REF!</v>
      </c>
      <c r="J7" t="s">
        <v>119</v>
      </c>
      <c r="K7" s="11" t="e">
        <f>(#REF!)/$F$1</f>
        <v>#REF!</v>
      </c>
      <c r="L7" s="11">
        <f>$C$7</f>
        <v>350.73142663410044</v>
      </c>
      <c r="M7" s="66">
        <v>57</v>
      </c>
      <c r="N7" s="14">
        <f>M7*2</f>
        <v>114</v>
      </c>
      <c r="O7" s="11"/>
      <c r="P7" s="11" t="e">
        <f>((K7+L7)-(N7))/2</f>
        <v>#REF!</v>
      </c>
      <c r="Q7" s="22">
        <v>0.1487</v>
      </c>
      <c r="R7" s="11" t="e">
        <f>P7*Q7</f>
        <v>#REF!</v>
      </c>
      <c r="S7" s="24" t="e">
        <f>(P7-R7)*$J$1</f>
        <v>#REF!</v>
      </c>
      <c r="U7" t="s">
        <v>81</v>
      </c>
      <c r="V7" s="11" t="e">
        <f>(#REF!)/$F$1</f>
        <v>#REF!</v>
      </c>
      <c r="W7" s="11">
        <f>C7</f>
        <v>350.73142663410044</v>
      </c>
      <c r="X7" s="14">
        <v>57</v>
      </c>
      <c r="Y7" s="14">
        <f t="shared" ref="Y7:Y14" si="0">X7*2</f>
        <v>114</v>
      </c>
      <c r="Z7" s="11"/>
      <c r="AA7" s="11" t="e">
        <f t="shared" ref="AA7:AA14" si="1">((V7+W7)-(Y7))/2</f>
        <v>#REF!</v>
      </c>
      <c r="AB7" s="22">
        <v>0.12189999999999999</v>
      </c>
      <c r="AC7" s="11" t="e">
        <f t="shared" ref="AC7:AC10" si="2">AA7*AB7</f>
        <v>#REF!</v>
      </c>
      <c r="AD7" s="24" t="e">
        <f t="shared" ref="AD7:AD10" si="3">(AA7-AC7)*$J$1</f>
        <v>#REF!</v>
      </c>
      <c r="AF7" t="s">
        <v>81</v>
      </c>
      <c r="AG7" s="11" t="e">
        <f>(#REF!)/$F$1</f>
        <v>#REF!</v>
      </c>
      <c r="AH7" s="11">
        <f t="shared" ref="AH7:AH14" si="4">W7</f>
        <v>350.73142663410044</v>
      </c>
      <c r="AI7" s="14">
        <f>X7</f>
        <v>57</v>
      </c>
      <c r="AJ7" s="14">
        <f t="shared" ref="AJ7:AJ15" si="5">AI7*2</f>
        <v>114</v>
      </c>
      <c r="AK7" s="11"/>
      <c r="AL7" s="11" t="e">
        <f t="shared" ref="AL7:AL14" si="6">((AG7+AH7)-(AJ7))/2</f>
        <v>#REF!</v>
      </c>
      <c r="AM7" s="22">
        <v>0.14000000000000001</v>
      </c>
      <c r="AN7" s="11" t="e">
        <f t="shared" ref="AN7:AN10" si="7">AL7*AM7</f>
        <v>#REF!</v>
      </c>
      <c r="AO7" s="24" t="e">
        <f t="shared" ref="AO7:AO14" si="8">(AL7-AN7)*$J$1</f>
        <v>#REF!</v>
      </c>
      <c r="AQ7" t="s">
        <v>81</v>
      </c>
      <c r="AR7" s="11" t="e">
        <f>(#REF!)/$F$1</f>
        <v>#REF!</v>
      </c>
      <c r="AS7" s="11">
        <f t="shared" ref="AS7:AS14" si="9">AH7</f>
        <v>350.73142663410044</v>
      </c>
      <c r="AT7" s="14">
        <f>AI7</f>
        <v>57</v>
      </c>
      <c r="AU7" s="14">
        <f t="shared" ref="AU7:AU15" si="10">AT7*2</f>
        <v>114</v>
      </c>
      <c r="AV7" s="11"/>
      <c r="AW7" s="11" t="e">
        <f t="shared" ref="AW7:AW15" si="11">((AR7+AS7)-(AU7))/2</f>
        <v>#REF!</v>
      </c>
      <c r="AX7" s="22">
        <v>0.1</v>
      </c>
      <c r="AY7" s="11" t="e">
        <f t="shared" ref="AY7:AY10" si="12">AW7*AX7</f>
        <v>#REF!</v>
      </c>
      <c r="AZ7" s="24" t="e">
        <f t="shared" ref="AZ7:AZ15" si="13">(AW7-AY7)*$J$1</f>
        <v>#REF!</v>
      </c>
      <c r="BA7" s="11"/>
      <c r="BB7" t="s">
        <v>81</v>
      </c>
      <c r="BC7" s="11" t="e">
        <f>(#REF!)/$F$1</f>
        <v>#REF!</v>
      </c>
      <c r="BD7" s="11">
        <f t="shared" ref="BD7:BD14" si="14">AS7</f>
        <v>350.73142663410044</v>
      </c>
      <c r="BE7" s="14">
        <f>AT7</f>
        <v>57</v>
      </c>
      <c r="BF7" s="14">
        <f t="shared" ref="BF7:BF15" si="15">BE7*2</f>
        <v>114</v>
      </c>
      <c r="BG7" s="11"/>
      <c r="BH7" s="11" t="e">
        <f t="shared" ref="BH7:BH15" si="16">((BC7+BD7)-(BF7))/2</f>
        <v>#REF!</v>
      </c>
      <c r="BI7" s="22">
        <v>0.14399999999999999</v>
      </c>
      <c r="BJ7" s="11" t="e">
        <f t="shared" ref="BJ7:BJ10" si="17">BH7*BI7</f>
        <v>#REF!</v>
      </c>
      <c r="BK7" s="24" t="e">
        <f t="shared" ref="BK7:BK15" si="18">(BH7-BJ7)*$J$1</f>
        <v>#REF!</v>
      </c>
    </row>
    <row r="8" spans="1:63">
      <c r="A8" t="s">
        <v>83</v>
      </c>
      <c r="B8" s="87" t="e">
        <f>(#REF!)/$F$1</f>
        <v>#REF!</v>
      </c>
      <c r="C8" s="49">
        <f>$C$7</f>
        <v>350.73142663410044</v>
      </c>
      <c r="D8" s="66">
        <v>57</v>
      </c>
      <c r="E8" s="14">
        <f t="shared" ref="E8:E15" si="19">D8*2</f>
        <v>114</v>
      </c>
      <c r="G8" s="11" t="e">
        <f>((B8+C8)-(E8))/2</f>
        <v>#REF!</v>
      </c>
      <c r="H8" s="24" t="e">
        <f>G8*$J$1</f>
        <v>#REF!</v>
      </c>
      <c r="J8" t="s">
        <v>83</v>
      </c>
      <c r="K8" s="87" t="e">
        <f>(#REF!)/$F$1</f>
        <v>#REF!</v>
      </c>
      <c r="L8" s="75">
        <f t="shared" ref="L8:L18" si="20">$C$7</f>
        <v>350.73142663410044</v>
      </c>
      <c r="M8" s="66">
        <v>57</v>
      </c>
      <c r="N8" s="14">
        <f t="shared" ref="N8:N15" si="21">M8*2</f>
        <v>114</v>
      </c>
      <c r="O8" s="11"/>
      <c r="P8" s="11" t="e">
        <f t="shared" ref="P8:P15" si="22">((K8+L8)-(N8))/2</f>
        <v>#REF!</v>
      </c>
      <c r="Q8" s="22">
        <f>$Q$7</f>
        <v>0.1487</v>
      </c>
      <c r="R8" s="11" t="e">
        <f>P8*Q8</f>
        <v>#REF!</v>
      </c>
      <c r="S8" s="24" t="e">
        <f>(P8-R8)*$J$1</f>
        <v>#REF!</v>
      </c>
      <c r="U8" t="s">
        <v>82</v>
      </c>
      <c r="V8" s="75" t="e">
        <f>(#REF!)/$F$1</f>
        <v>#REF!</v>
      </c>
      <c r="W8" s="11">
        <f>$W$7</f>
        <v>350.73142663410044</v>
      </c>
      <c r="X8" s="50">
        <v>71</v>
      </c>
      <c r="Y8" s="14">
        <f t="shared" si="0"/>
        <v>142</v>
      </c>
      <c r="Z8" s="11"/>
      <c r="AA8" s="11" t="e">
        <f t="shared" si="1"/>
        <v>#REF!</v>
      </c>
      <c r="AB8" s="22">
        <f>$AB$7</f>
        <v>0.12189999999999999</v>
      </c>
      <c r="AC8" s="11" t="e">
        <f t="shared" si="2"/>
        <v>#REF!</v>
      </c>
      <c r="AD8" s="24" t="e">
        <f t="shared" si="3"/>
        <v>#REF!</v>
      </c>
      <c r="AF8" t="s">
        <v>82</v>
      </c>
      <c r="AG8" s="75" t="e">
        <f>(#REF!)/$F$1</f>
        <v>#REF!</v>
      </c>
      <c r="AH8" s="11">
        <f t="shared" si="4"/>
        <v>350.73142663410044</v>
      </c>
      <c r="AI8" s="50">
        <f t="shared" ref="AI8:AI15" si="23">X8</f>
        <v>71</v>
      </c>
      <c r="AJ8" s="14">
        <f t="shared" si="5"/>
        <v>142</v>
      </c>
      <c r="AK8" s="11"/>
      <c r="AL8" s="11" t="e">
        <f t="shared" si="6"/>
        <v>#REF!</v>
      </c>
      <c r="AM8" s="22">
        <f>$AM$7</f>
        <v>0.14000000000000001</v>
      </c>
      <c r="AN8" s="11" t="e">
        <f t="shared" si="7"/>
        <v>#REF!</v>
      </c>
      <c r="AO8" s="24" t="e">
        <f t="shared" si="8"/>
        <v>#REF!</v>
      </c>
      <c r="AQ8" t="s">
        <v>82</v>
      </c>
      <c r="AR8" s="75" t="e">
        <f>(#REF!)/$F$1</f>
        <v>#REF!</v>
      </c>
      <c r="AS8" s="11">
        <f t="shared" si="9"/>
        <v>350.73142663410044</v>
      </c>
      <c r="AT8" s="50">
        <f t="shared" ref="AT8:AT14" si="24">AI8</f>
        <v>71</v>
      </c>
      <c r="AU8" s="14">
        <f t="shared" si="10"/>
        <v>142</v>
      </c>
      <c r="AV8" s="11"/>
      <c r="AW8" s="11" t="e">
        <f t="shared" si="11"/>
        <v>#REF!</v>
      </c>
      <c r="AX8" s="22">
        <f>$AX$7</f>
        <v>0.1</v>
      </c>
      <c r="AY8" s="11" t="e">
        <f t="shared" si="12"/>
        <v>#REF!</v>
      </c>
      <c r="AZ8" s="24" t="e">
        <f t="shared" si="13"/>
        <v>#REF!</v>
      </c>
      <c r="BA8" s="11"/>
      <c r="BB8" t="s">
        <v>82</v>
      </c>
      <c r="BC8" s="75" t="e">
        <f>(#REF!)/$F$1</f>
        <v>#REF!</v>
      </c>
      <c r="BD8" s="11">
        <f t="shared" si="14"/>
        <v>350.73142663410044</v>
      </c>
      <c r="BE8" s="50">
        <f t="shared" ref="BE8:BE15" si="25">AT8</f>
        <v>71</v>
      </c>
      <c r="BF8" s="14">
        <f t="shared" si="15"/>
        <v>142</v>
      </c>
      <c r="BG8" s="11"/>
      <c r="BH8" s="11" t="e">
        <f t="shared" si="16"/>
        <v>#REF!</v>
      </c>
      <c r="BI8" s="22">
        <f>$BI$7</f>
        <v>0.14399999999999999</v>
      </c>
      <c r="BJ8" s="11" t="e">
        <f t="shared" si="17"/>
        <v>#REF!</v>
      </c>
      <c r="BK8" s="24" t="e">
        <f t="shared" si="18"/>
        <v>#REF!</v>
      </c>
    </row>
    <row r="9" spans="1:63">
      <c r="A9" t="s">
        <v>81</v>
      </c>
      <c r="B9" s="87" t="e">
        <f>(#REF!)/$F$1</f>
        <v>#REF!</v>
      </c>
      <c r="C9" s="75">
        <f t="shared" ref="C9:C18" si="26">$C$7</f>
        <v>350.73142663410044</v>
      </c>
      <c r="D9" s="66">
        <v>57</v>
      </c>
      <c r="E9" s="14">
        <f t="shared" si="19"/>
        <v>114</v>
      </c>
      <c r="G9" s="11" t="e">
        <f t="shared" ref="G9:G15" si="27">((B9+C9)-(E9))/2</f>
        <v>#REF!</v>
      </c>
      <c r="H9" s="24" t="e">
        <f t="shared" ref="H9:H15" si="28">G9*$J$1</f>
        <v>#REF!</v>
      </c>
      <c r="J9" t="s">
        <v>81</v>
      </c>
      <c r="K9" s="87" t="e">
        <f>(#REF!)/$F$1</f>
        <v>#REF!</v>
      </c>
      <c r="L9" s="75">
        <f t="shared" si="20"/>
        <v>350.73142663410044</v>
      </c>
      <c r="M9" s="66">
        <v>57</v>
      </c>
      <c r="N9" s="14">
        <f t="shared" si="21"/>
        <v>114</v>
      </c>
      <c r="O9" s="11"/>
      <c r="P9" s="11" t="e">
        <f t="shared" si="22"/>
        <v>#REF!</v>
      </c>
      <c r="Q9" s="52">
        <f t="shared" ref="Q9:Q18" si="29">$Q$7</f>
        <v>0.1487</v>
      </c>
      <c r="R9" s="11" t="e">
        <f t="shared" ref="R9:R15" si="30">P9*Q9</f>
        <v>#REF!</v>
      </c>
      <c r="S9" s="24" t="e">
        <f t="shared" ref="S9:S15" si="31">(P9-R9)*$J$1</f>
        <v>#REF!</v>
      </c>
      <c r="U9" t="s">
        <v>34</v>
      </c>
      <c r="V9" s="75" t="e">
        <f>(#REF!)/$F$1</f>
        <v>#REF!</v>
      </c>
      <c r="W9" s="49">
        <f t="shared" ref="W9:W17" si="32">$W$7</f>
        <v>350.73142663410044</v>
      </c>
      <c r="X9" s="50">
        <v>71</v>
      </c>
      <c r="Y9" s="14">
        <f t="shared" si="0"/>
        <v>142</v>
      </c>
      <c r="Z9" s="11"/>
      <c r="AA9" s="11" t="e">
        <f t="shared" si="1"/>
        <v>#REF!</v>
      </c>
      <c r="AB9" s="52">
        <f t="shared" ref="AB9:AB17" si="33">$AB$7</f>
        <v>0.12189999999999999</v>
      </c>
      <c r="AC9" s="11" t="e">
        <f t="shared" si="2"/>
        <v>#REF!</v>
      </c>
      <c r="AD9" s="24" t="e">
        <f t="shared" si="3"/>
        <v>#REF!</v>
      </c>
      <c r="AF9" t="s">
        <v>34</v>
      </c>
      <c r="AG9" s="75" t="e">
        <f>(#REF!)/$F$1</f>
        <v>#REF!</v>
      </c>
      <c r="AH9" s="11">
        <f t="shared" si="4"/>
        <v>350.73142663410044</v>
      </c>
      <c r="AI9" s="50">
        <f t="shared" si="23"/>
        <v>71</v>
      </c>
      <c r="AJ9" s="14">
        <f t="shared" si="5"/>
        <v>142</v>
      </c>
      <c r="AK9" s="11"/>
      <c r="AL9" s="11" t="e">
        <f t="shared" si="6"/>
        <v>#REF!</v>
      </c>
      <c r="AM9" s="52">
        <f t="shared" ref="AM9:AM17" si="34">$AM$7</f>
        <v>0.14000000000000001</v>
      </c>
      <c r="AN9" s="11" t="e">
        <f t="shared" si="7"/>
        <v>#REF!</v>
      </c>
      <c r="AO9" s="24" t="e">
        <f t="shared" si="8"/>
        <v>#REF!</v>
      </c>
      <c r="AQ9" t="s">
        <v>34</v>
      </c>
      <c r="AR9" s="75" t="e">
        <f>(#REF!)/$F$1</f>
        <v>#REF!</v>
      </c>
      <c r="AS9" s="11">
        <f t="shared" si="9"/>
        <v>350.73142663410044</v>
      </c>
      <c r="AT9" s="50">
        <f t="shared" si="24"/>
        <v>71</v>
      </c>
      <c r="AU9" s="14">
        <f t="shared" si="10"/>
        <v>142</v>
      </c>
      <c r="AV9" s="11"/>
      <c r="AW9" s="11" t="e">
        <f t="shared" si="11"/>
        <v>#REF!</v>
      </c>
      <c r="AX9" s="52">
        <f t="shared" ref="AX9:AX17" si="35">$AX$7</f>
        <v>0.1</v>
      </c>
      <c r="AY9" s="11" t="e">
        <f t="shared" si="12"/>
        <v>#REF!</v>
      </c>
      <c r="AZ9" s="24" t="e">
        <f t="shared" si="13"/>
        <v>#REF!</v>
      </c>
      <c r="BA9" s="11"/>
      <c r="BB9" t="s">
        <v>34</v>
      </c>
      <c r="BC9" s="75" t="e">
        <f>(#REF!)/$F$1</f>
        <v>#REF!</v>
      </c>
      <c r="BD9" s="11">
        <f t="shared" si="14"/>
        <v>350.73142663410044</v>
      </c>
      <c r="BE9" s="50">
        <f t="shared" si="25"/>
        <v>71</v>
      </c>
      <c r="BF9" s="14">
        <f t="shared" si="15"/>
        <v>142</v>
      </c>
      <c r="BG9" s="11"/>
      <c r="BH9" s="11" t="e">
        <f t="shared" si="16"/>
        <v>#REF!</v>
      </c>
      <c r="BI9" s="52">
        <f t="shared" ref="BI9:BI17" si="36">$BI$7</f>
        <v>0.14399999999999999</v>
      </c>
      <c r="BJ9" s="11" t="e">
        <f t="shared" si="17"/>
        <v>#REF!</v>
      </c>
      <c r="BK9" s="24" t="e">
        <f t="shared" si="18"/>
        <v>#REF!</v>
      </c>
    </row>
    <row r="10" spans="1:63">
      <c r="A10" t="s">
        <v>82</v>
      </c>
      <c r="B10" s="87" t="e">
        <f>(#REF!)/$F$1</f>
        <v>#REF!</v>
      </c>
      <c r="C10" s="75">
        <f t="shared" si="26"/>
        <v>350.73142663410044</v>
      </c>
      <c r="D10" s="66">
        <v>71</v>
      </c>
      <c r="E10" s="14">
        <f t="shared" si="19"/>
        <v>142</v>
      </c>
      <c r="G10" s="11" t="e">
        <f t="shared" si="27"/>
        <v>#REF!</v>
      </c>
      <c r="H10" s="24" t="e">
        <f t="shared" si="28"/>
        <v>#REF!</v>
      </c>
      <c r="J10" t="s">
        <v>82</v>
      </c>
      <c r="K10" s="87" t="e">
        <f>(#REF!)/$F$1</f>
        <v>#REF!</v>
      </c>
      <c r="L10" s="75">
        <f t="shared" si="20"/>
        <v>350.73142663410044</v>
      </c>
      <c r="M10" s="66">
        <v>71</v>
      </c>
      <c r="N10" s="14">
        <f t="shared" si="21"/>
        <v>142</v>
      </c>
      <c r="O10" s="11"/>
      <c r="P10" s="11" t="e">
        <f t="shared" si="22"/>
        <v>#REF!</v>
      </c>
      <c r="Q10" s="52">
        <f t="shared" si="29"/>
        <v>0.1487</v>
      </c>
      <c r="R10" s="11" t="e">
        <f t="shared" si="30"/>
        <v>#REF!</v>
      </c>
      <c r="S10" s="24" t="e">
        <f t="shared" si="31"/>
        <v>#REF!</v>
      </c>
      <c r="U10" t="s">
        <v>35</v>
      </c>
      <c r="V10" s="75" t="e">
        <f>(#REF!)/$F$1</f>
        <v>#REF!</v>
      </c>
      <c r="W10" s="49">
        <f t="shared" si="32"/>
        <v>350.73142663410044</v>
      </c>
      <c r="X10" s="50">
        <v>91</v>
      </c>
      <c r="Y10" s="14">
        <f t="shared" si="0"/>
        <v>182</v>
      </c>
      <c r="Z10" s="11"/>
      <c r="AA10" s="11" t="e">
        <f t="shared" si="1"/>
        <v>#REF!</v>
      </c>
      <c r="AB10" s="52">
        <f t="shared" si="33"/>
        <v>0.12189999999999999</v>
      </c>
      <c r="AC10" s="11" t="e">
        <f t="shared" si="2"/>
        <v>#REF!</v>
      </c>
      <c r="AD10" s="24" t="e">
        <f t="shared" si="3"/>
        <v>#REF!</v>
      </c>
      <c r="AF10" t="s">
        <v>35</v>
      </c>
      <c r="AG10" s="75" t="e">
        <f>(#REF!)/$F$1</f>
        <v>#REF!</v>
      </c>
      <c r="AH10" s="11">
        <f t="shared" si="4"/>
        <v>350.73142663410044</v>
      </c>
      <c r="AI10" s="50">
        <f t="shared" si="23"/>
        <v>91</v>
      </c>
      <c r="AJ10" s="14">
        <f t="shared" si="5"/>
        <v>182</v>
      </c>
      <c r="AK10" s="11"/>
      <c r="AL10" s="11" t="e">
        <f t="shared" si="6"/>
        <v>#REF!</v>
      </c>
      <c r="AM10" s="52">
        <f t="shared" si="34"/>
        <v>0.14000000000000001</v>
      </c>
      <c r="AN10" s="11" t="e">
        <f t="shared" si="7"/>
        <v>#REF!</v>
      </c>
      <c r="AO10" s="24" t="e">
        <f t="shared" si="8"/>
        <v>#REF!</v>
      </c>
      <c r="AQ10" t="s">
        <v>35</v>
      </c>
      <c r="AR10" s="75" t="e">
        <f>(#REF!)/$F$1</f>
        <v>#REF!</v>
      </c>
      <c r="AS10" s="11">
        <f t="shared" si="9"/>
        <v>350.73142663410044</v>
      </c>
      <c r="AT10" s="50">
        <f t="shared" si="24"/>
        <v>91</v>
      </c>
      <c r="AU10" s="14">
        <f t="shared" si="10"/>
        <v>182</v>
      </c>
      <c r="AV10" s="11"/>
      <c r="AW10" s="11" t="e">
        <f t="shared" si="11"/>
        <v>#REF!</v>
      </c>
      <c r="AX10" s="52">
        <f t="shared" si="35"/>
        <v>0.1</v>
      </c>
      <c r="AY10" s="11" t="e">
        <f t="shared" si="12"/>
        <v>#REF!</v>
      </c>
      <c r="AZ10" s="24" t="e">
        <f t="shared" si="13"/>
        <v>#REF!</v>
      </c>
      <c r="BA10" s="11"/>
      <c r="BB10" t="s">
        <v>35</v>
      </c>
      <c r="BC10" s="75" t="e">
        <f>(#REF!)/$F$1</f>
        <v>#REF!</v>
      </c>
      <c r="BD10" s="11">
        <f t="shared" si="14"/>
        <v>350.73142663410044</v>
      </c>
      <c r="BE10" s="50">
        <f t="shared" si="25"/>
        <v>91</v>
      </c>
      <c r="BF10" s="14">
        <f t="shared" si="15"/>
        <v>182</v>
      </c>
      <c r="BG10" s="11"/>
      <c r="BH10" s="11" t="e">
        <f t="shared" si="16"/>
        <v>#REF!</v>
      </c>
      <c r="BI10" s="52">
        <f t="shared" si="36"/>
        <v>0.14399999999999999</v>
      </c>
      <c r="BJ10" s="11" t="e">
        <f t="shared" si="17"/>
        <v>#REF!</v>
      </c>
      <c r="BK10" s="24" t="e">
        <f t="shared" si="18"/>
        <v>#REF!</v>
      </c>
    </row>
    <row r="11" spans="1:63">
      <c r="A11" t="s">
        <v>34</v>
      </c>
      <c r="B11" s="87" t="e">
        <f>(#REF!)/$F$1</f>
        <v>#REF!</v>
      </c>
      <c r="C11" s="75">
        <f t="shared" si="26"/>
        <v>350.73142663410044</v>
      </c>
      <c r="D11" s="66">
        <v>71</v>
      </c>
      <c r="E11" s="14">
        <f t="shared" si="19"/>
        <v>142</v>
      </c>
      <c r="G11" s="11" t="e">
        <f t="shared" si="27"/>
        <v>#REF!</v>
      </c>
      <c r="H11" s="24" t="e">
        <f t="shared" si="28"/>
        <v>#REF!</v>
      </c>
      <c r="J11" t="s">
        <v>34</v>
      </c>
      <c r="K11" s="87" t="e">
        <f>(#REF!)/$F$1</f>
        <v>#REF!</v>
      </c>
      <c r="L11" s="75">
        <f t="shared" si="20"/>
        <v>350.73142663410044</v>
      </c>
      <c r="M11" s="66">
        <v>71</v>
      </c>
      <c r="N11" s="14">
        <f t="shared" si="21"/>
        <v>142</v>
      </c>
      <c r="O11" s="11"/>
      <c r="P11" s="11" t="e">
        <f t="shared" si="22"/>
        <v>#REF!</v>
      </c>
      <c r="Q11" s="52">
        <f t="shared" si="29"/>
        <v>0.1487</v>
      </c>
      <c r="R11" s="11" t="e">
        <f t="shared" si="30"/>
        <v>#REF!</v>
      </c>
      <c r="S11" s="24" t="e">
        <f t="shared" si="31"/>
        <v>#REF!</v>
      </c>
      <c r="U11" t="s">
        <v>26</v>
      </c>
      <c r="V11" s="75" t="e">
        <f>(#REF!)/$F$1</f>
        <v>#REF!</v>
      </c>
      <c r="W11" s="49">
        <f t="shared" si="32"/>
        <v>350.73142663410044</v>
      </c>
      <c r="X11" s="50">
        <v>91</v>
      </c>
      <c r="Y11" s="14">
        <f t="shared" si="0"/>
        <v>182</v>
      </c>
      <c r="Z11" s="11"/>
      <c r="AA11" s="11" t="e">
        <f t="shared" si="1"/>
        <v>#REF!</v>
      </c>
      <c r="AB11" s="52">
        <f t="shared" si="33"/>
        <v>0.12189999999999999</v>
      </c>
      <c r="AC11" s="11" t="e">
        <f>AA11*AB11</f>
        <v>#REF!</v>
      </c>
      <c r="AD11" s="24" t="e">
        <f t="shared" ref="AD11:AD14" si="37">(AA11-AC11)*$J$1</f>
        <v>#REF!</v>
      </c>
      <c r="AF11" t="s">
        <v>26</v>
      </c>
      <c r="AG11" s="75" t="e">
        <f>(#REF!)/$F$1</f>
        <v>#REF!</v>
      </c>
      <c r="AH11" s="11">
        <f t="shared" si="4"/>
        <v>350.73142663410044</v>
      </c>
      <c r="AI11" s="50">
        <f t="shared" si="23"/>
        <v>91</v>
      </c>
      <c r="AJ11" s="14">
        <f t="shared" si="5"/>
        <v>182</v>
      </c>
      <c r="AK11" s="11"/>
      <c r="AL11" s="11" t="e">
        <f t="shared" si="6"/>
        <v>#REF!</v>
      </c>
      <c r="AM11" s="52">
        <f t="shared" si="34"/>
        <v>0.14000000000000001</v>
      </c>
      <c r="AN11" s="11" t="e">
        <f>AL11*AM11</f>
        <v>#REF!</v>
      </c>
      <c r="AO11" s="24" t="e">
        <f t="shared" si="8"/>
        <v>#REF!</v>
      </c>
      <c r="AQ11" t="s">
        <v>26</v>
      </c>
      <c r="AR11" s="75" t="e">
        <f>(#REF!)/$F$1</f>
        <v>#REF!</v>
      </c>
      <c r="AS11" s="11">
        <f t="shared" si="9"/>
        <v>350.73142663410044</v>
      </c>
      <c r="AT11" s="50">
        <f t="shared" si="24"/>
        <v>91</v>
      </c>
      <c r="AU11" s="14">
        <f t="shared" si="10"/>
        <v>182</v>
      </c>
      <c r="AV11" s="11"/>
      <c r="AW11" s="11" t="e">
        <f t="shared" si="11"/>
        <v>#REF!</v>
      </c>
      <c r="AX11" s="52">
        <f t="shared" si="35"/>
        <v>0.1</v>
      </c>
      <c r="AY11" s="11" t="e">
        <f>AW11*AX11</f>
        <v>#REF!</v>
      </c>
      <c r="AZ11" s="24" t="e">
        <f t="shared" si="13"/>
        <v>#REF!</v>
      </c>
      <c r="BA11" s="11"/>
      <c r="BB11" t="s">
        <v>26</v>
      </c>
      <c r="BC11" s="75" t="e">
        <f>(#REF!)/$F$1</f>
        <v>#REF!</v>
      </c>
      <c r="BD11" s="11">
        <f t="shared" si="14"/>
        <v>350.73142663410044</v>
      </c>
      <c r="BE11" s="50">
        <f t="shared" si="25"/>
        <v>91</v>
      </c>
      <c r="BF11" s="14">
        <f t="shared" si="15"/>
        <v>182</v>
      </c>
      <c r="BG11" s="11"/>
      <c r="BH11" s="11" t="e">
        <f t="shared" si="16"/>
        <v>#REF!</v>
      </c>
      <c r="BI11" s="52">
        <f t="shared" si="36"/>
        <v>0.14399999999999999</v>
      </c>
      <c r="BJ11" s="11" t="e">
        <f>BH11*BI11</f>
        <v>#REF!</v>
      </c>
      <c r="BK11" s="24" t="e">
        <f t="shared" si="18"/>
        <v>#REF!</v>
      </c>
    </row>
    <row r="12" spans="1:63">
      <c r="A12" t="s">
        <v>35</v>
      </c>
      <c r="B12" s="87" t="e">
        <f>(#REF!)/$F$1</f>
        <v>#REF!</v>
      </c>
      <c r="C12" s="75">
        <f t="shared" si="26"/>
        <v>350.73142663410044</v>
      </c>
      <c r="D12" s="66">
        <v>91</v>
      </c>
      <c r="E12" s="14">
        <f t="shared" si="19"/>
        <v>182</v>
      </c>
      <c r="G12" s="11" t="e">
        <f t="shared" si="27"/>
        <v>#REF!</v>
      </c>
      <c r="H12" s="24" t="e">
        <f t="shared" si="28"/>
        <v>#REF!</v>
      </c>
      <c r="J12" t="s">
        <v>35</v>
      </c>
      <c r="K12" s="87" t="e">
        <f>(#REF!)/$F$1</f>
        <v>#REF!</v>
      </c>
      <c r="L12" s="75">
        <f t="shared" si="20"/>
        <v>350.73142663410044</v>
      </c>
      <c r="M12" s="66">
        <v>91</v>
      </c>
      <c r="N12" s="14">
        <f t="shared" si="21"/>
        <v>182</v>
      </c>
      <c r="O12" s="11"/>
      <c r="P12" s="11" t="e">
        <f t="shared" si="22"/>
        <v>#REF!</v>
      </c>
      <c r="Q12" s="52">
        <f t="shared" si="29"/>
        <v>0.1487</v>
      </c>
      <c r="R12" s="11" t="e">
        <f t="shared" si="30"/>
        <v>#REF!</v>
      </c>
      <c r="S12" s="24" t="e">
        <f t="shared" si="31"/>
        <v>#REF!</v>
      </c>
      <c r="U12" t="s">
        <v>27</v>
      </c>
      <c r="V12" s="75" t="e">
        <f>(#REF!)/$F$1</f>
        <v>#REF!</v>
      </c>
      <c r="W12" s="49">
        <f t="shared" si="32"/>
        <v>350.73142663410044</v>
      </c>
      <c r="X12" s="50">
        <v>91</v>
      </c>
      <c r="Y12" s="14">
        <f t="shared" si="0"/>
        <v>182</v>
      </c>
      <c r="Z12" s="11"/>
      <c r="AA12" s="11" t="e">
        <f t="shared" si="1"/>
        <v>#REF!</v>
      </c>
      <c r="AB12" s="52">
        <f t="shared" si="33"/>
        <v>0.12189999999999999</v>
      </c>
      <c r="AC12" s="11" t="e">
        <f t="shared" ref="AC12:AC14" si="38">AA12*AB12</f>
        <v>#REF!</v>
      </c>
      <c r="AD12" s="24" t="e">
        <f t="shared" si="37"/>
        <v>#REF!</v>
      </c>
      <c r="AF12" t="s">
        <v>27</v>
      </c>
      <c r="AG12" s="75" t="e">
        <f>(#REF!)/$F$1</f>
        <v>#REF!</v>
      </c>
      <c r="AH12" s="11">
        <f t="shared" si="4"/>
        <v>350.73142663410044</v>
      </c>
      <c r="AI12" s="50">
        <f t="shared" si="23"/>
        <v>91</v>
      </c>
      <c r="AJ12" s="14">
        <f t="shared" si="5"/>
        <v>182</v>
      </c>
      <c r="AK12" s="11"/>
      <c r="AL12" s="11" t="e">
        <f t="shared" si="6"/>
        <v>#REF!</v>
      </c>
      <c r="AM12" s="52">
        <f t="shared" si="34"/>
        <v>0.14000000000000001</v>
      </c>
      <c r="AN12" s="11" t="e">
        <f t="shared" ref="AN12:AN14" si="39">AL12*AM12</f>
        <v>#REF!</v>
      </c>
      <c r="AO12" s="24" t="e">
        <f t="shared" si="8"/>
        <v>#REF!</v>
      </c>
      <c r="AQ12" t="s">
        <v>27</v>
      </c>
      <c r="AR12" s="75" t="e">
        <f>(#REF!)/$F$1</f>
        <v>#REF!</v>
      </c>
      <c r="AS12" s="11">
        <f t="shared" si="9"/>
        <v>350.73142663410044</v>
      </c>
      <c r="AT12" s="50">
        <f t="shared" si="24"/>
        <v>91</v>
      </c>
      <c r="AU12" s="14">
        <f t="shared" si="10"/>
        <v>182</v>
      </c>
      <c r="AV12" s="11"/>
      <c r="AW12" s="11" t="e">
        <f t="shared" si="11"/>
        <v>#REF!</v>
      </c>
      <c r="AX12" s="52">
        <f t="shared" si="35"/>
        <v>0.1</v>
      </c>
      <c r="AY12" s="11" t="e">
        <f t="shared" ref="AY12:AY15" si="40">AW12*AX12</f>
        <v>#REF!</v>
      </c>
      <c r="AZ12" s="24" t="e">
        <f t="shared" si="13"/>
        <v>#REF!</v>
      </c>
      <c r="BA12" s="11"/>
      <c r="BB12" t="s">
        <v>27</v>
      </c>
      <c r="BC12" s="75" t="e">
        <f>(#REF!)/$F$1</f>
        <v>#REF!</v>
      </c>
      <c r="BD12" s="11">
        <f t="shared" si="14"/>
        <v>350.73142663410044</v>
      </c>
      <c r="BE12" s="50">
        <f t="shared" si="25"/>
        <v>91</v>
      </c>
      <c r="BF12" s="14">
        <f t="shared" si="15"/>
        <v>182</v>
      </c>
      <c r="BG12" s="11"/>
      <c r="BH12" s="11" t="e">
        <f t="shared" si="16"/>
        <v>#REF!</v>
      </c>
      <c r="BI12" s="52">
        <f t="shared" si="36"/>
        <v>0.14399999999999999</v>
      </c>
      <c r="BJ12" s="11" t="e">
        <f t="shared" ref="BJ12:BJ15" si="41">BH12*BI12</f>
        <v>#REF!</v>
      </c>
      <c r="BK12" s="24" t="e">
        <f t="shared" si="18"/>
        <v>#REF!</v>
      </c>
    </row>
    <row r="13" spans="1:63">
      <c r="A13" t="s">
        <v>26</v>
      </c>
      <c r="B13" s="87" t="e">
        <f>(#REF!)/$F$1</f>
        <v>#REF!</v>
      </c>
      <c r="C13" s="75">
        <f t="shared" si="26"/>
        <v>350.73142663410044</v>
      </c>
      <c r="D13" s="66">
        <v>91</v>
      </c>
      <c r="E13" s="14">
        <f t="shared" si="19"/>
        <v>182</v>
      </c>
      <c r="G13" s="11" t="e">
        <f t="shared" si="27"/>
        <v>#REF!</v>
      </c>
      <c r="H13" s="24" t="e">
        <f t="shared" si="28"/>
        <v>#REF!</v>
      </c>
      <c r="J13" t="s">
        <v>26</v>
      </c>
      <c r="K13" s="87" t="e">
        <f>(#REF!)/$F$1</f>
        <v>#REF!</v>
      </c>
      <c r="L13" s="75">
        <f t="shared" si="20"/>
        <v>350.73142663410044</v>
      </c>
      <c r="M13" s="66">
        <v>91</v>
      </c>
      <c r="N13" s="14">
        <f t="shared" si="21"/>
        <v>182</v>
      </c>
      <c r="O13" s="11"/>
      <c r="P13" s="11" t="e">
        <f t="shared" si="22"/>
        <v>#REF!</v>
      </c>
      <c r="Q13" s="52">
        <f t="shared" si="29"/>
        <v>0.1487</v>
      </c>
      <c r="R13" s="11" t="e">
        <f t="shared" si="30"/>
        <v>#REF!</v>
      </c>
      <c r="S13" s="24" t="e">
        <f t="shared" si="31"/>
        <v>#REF!</v>
      </c>
      <c r="U13" t="s">
        <v>28</v>
      </c>
      <c r="V13" s="75" t="e">
        <f>(#REF!)/$F$1</f>
        <v>#REF!</v>
      </c>
      <c r="W13" s="49">
        <f t="shared" si="32"/>
        <v>350.73142663410044</v>
      </c>
      <c r="X13" s="50">
        <v>104</v>
      </c>
      <c r="Y13" s="14">
        <f t="shared" si="0"/>
        <v>208</v>
      </c>
      <c r="Z13" s="11"/>
      <c r="AA13" s="11" t="e">
        <f t="shared" si="1"/>
        <v>#REF!</v>
      </c>
      <c r="AB13" s="52">
        <f t="shared" si="33"/>
        <v>0.12189999999999999</v>
      </c>
      <c r="AC13" s="11" t="e">
        <f t="shared" si="38"/>
        <v>#REF!</v>
      </c>
      <c r="AD13" s="24" t="e">
        <f t="shared" si="37"/>
        <v>#REF!</v>
      </c>
      <c r="AF13" t="s">
        <v>28</v>
      </c>
      <c r="AG13" s="75" t="e">
        <f>(#REF!)/$F$1</f>
        <v>#REF!</v>
      </c>
      <c r="AH13" s="11">
        <f t="shared" si="4"/>
        <v>350.73142663410044</v>
      </c>
      <c r="AI13" s="50">
        <f t="shared" si="23"/>
        <v>104</v>
      </c>
      <c r="AJ13" s="14">
        <f t="shared" si="5"/>
        <v>208</v>
      </c>
      <c r="AK13" s="11"/>
      <c r="AL13" s="11" t="e">
        <f t="shared" si="6"/>
        <v>#REF!</v>
      </c>
      <c r="AM13" s="52">
        <f t="shared" si="34"/>
        <v>0.14000000000000001</v>
      </c>
      <c r="AN13" s="11" t="e">
        <f t="shared" si="39"/>
        <v>#REF!</v>
      </c>
      <c r="AO13" s="24" t="e">
        <f t="shared" si="8"/>
        <v>#REF!</v>
      </c>
      <c r="AQ13" t="s">
        <v>28</v>
      </c>
      <c r="AR13" s="75" t="e">
        <f>(#REF!)/$F$1</f>
        <v>#REF!</v>
      </c>
      <c r="AS13" s="11">
        <f t="shared" si="9"/>
        <v>350.73142663410044</v>
      </c>
      <c r="AT13" s="50">
        <f t="shared" si="24"/>
        <v>104</v>
      </c>
      <c r="AU13" s="14">
        <f t="shared" si="10"/>
        <v>208</v>
      </c>
      <c r="AV13" s="11"/>
      <c r="AW13" s="11" t="e">
        <f t="shared" si="11"/>
        <v>#REF!</v>
      </c>
      <c r="AX13" s="52">
        <f t="shared" si="35"/>
        <v>0.1</v>
      </c>
      <c r="AY13" s="11" t="e">
        <f t="shared" si="40"/>
        <v>#REF!</v>
      </c>
      <c r="AZ13" s="24" t="e">
        <f t="shared" si="13"/>
        <v>#REF!</v>
      </c>
      <c r="BA13" s="11"/>
      <c r="BB13" t="s">
        <v>28</v>
      </c>
      <c r="BC13" s="75" t="e">
        <f>(#REF!)/$F$1</f>
        <v>#REF!</v>
      </c>
      <c r="BD13" s="11">
        <f t="shared" si="14"/>
        <v>350.73142663410044</v>
      </c>
      <c r="BE13" s="50">
        <f t="shared" si="25"/>
        <v>104</v>
      </c>
      <c r="BF13" s="14">
        <f t="shared" si="15"/>
        <v>208</v>
      </c>
      <c r="BG13" s="11"/>
      <c r="BH13" s="11" t="e">
        <f t="shared" si="16"/>
        <v>#REF!</v>
      </c>
      <c r="BI13" s="52">
        <f t="shared" si="36"/>
        <v>0.14399999999999999</v>
      </c>
      <c r="BJ13" s="11" t="e">
        <f t="shared" si="41"/>
        <v>#REF!</v>
      </c>
      <c r="BK13" s="24" t="e">
        <f t="shared" si="18"/>
        <v>#REF!</v>
      </c>
    </row>
    <row r="14" spans="1:63">
      <c r="A14" t="s">
        <v>27</v>
      </c>
      <c r="B14" s="87" t="e">
        <f>(#REF!)/$F$1</f>
        <v>#REF!</v>
      </c>
      <c r="C14" s="75">
        <f t="shared" si="26"/>
        <v>350.73142663410044</v>
      </c>
      <c r="D14" s="66">
        <v>91</v>
      </c>
      <c r="E14" s="14">
        <f t="shared" si="19"/>
        <v>182</v>
      </c>
      <c r="G14" s="11" t="e">
        <f t="shared" si="27"/>
        <v>#REF!</v>
      </c>
      <c r="H14" s="24" t="e">
        <f t="shared" si="28"/>
        <v>#REF!</v>
      </c>
      <c r="J14" t="s">
        <v>27</v>
      </c>
      <c r="K14" s="87" t="e">
        <f>(#REF!)/$F$1</f>
        <v>#REF!</v>
      </c>
      <c r="L14" s="75">
        <f t="shared" si="20"/>
        <v>350.73142663410044</v>
      </c>
      <c r="M14" s="66">
        <v>91</v>
      </c>
      <c r="N14" s="14">
        <f t="shared" si="21"/>
        <v>182</v>
      </c>
      <c r="O14" s="11"/>
      <c r="P14" s="11" t="e">
        <f t="shared" si="22"/>
        <v>#REF!</v>
      </c>
      <c r="Q14" s="52">
        <f t="shared" si="29"/>
        <v>0.1487</v>
      </c>
      <c r="R14" s="11" t="e">
        <f t="shared" si="30"/>
        <v>#REF!</v>
      </c>
      <c r="S14" s="24" t="e">
        <f t="shared" si="31"/>
        <v>#REF!</v>
      </c>
      <c r="U14" t="s">
        <v>29</v>
      </c>
      <c r="V14" s="75" t="e">
        <f>(#REF!)/$F$1</f>
        <v>#REF!</v>
      </c>
      <c r="W14" s="49">
        <f t="shared" si="32"/>
        <v>350.73142663410044</v>
      </c>
      <c r="X14" s="50">
        <v>104</v>
      </c>
      <c r="Y14" s="14">
        <f t="shared" si="0"/>
        <v>208</v>
      </c>
      <c r="Z14" s="11"/>
      <c r="AA14" s="11" t="e">
        <f t="shared" si="1"/>
        <v>#REF!</v>
      </c>
      <c r="AB14" s="52">
        <f t="shared" si="33"/>
        <v>0.12189999999999999</v>
      </c>
      <c r="AC14" s="11" t="e">
        <f t="shared" si="38"/>
        <v>#REF!</v>
      </c>
      <c r="AD14" s="24" t="e">
        <f t="shared" si="37"/>
        <v>#REF!</v>
      </c>
      <c r="AF14" t="s">
        <v>29</v>
      </c>
      <c r="AG14" s="75" t="e">
        <f>(#REF!)/$F$1</f>
        <v>#REF!</v>
      </c>
      <c r="AH14" s="11">
        <f t="shared" si="4"/>
        <v>350.73142663410044</v>
      </c>
      <c r="AI14" s="50">
        <f t="shared" si="23"/>
        <v>104</v>
      </c>
      <c r="AJ14" s="14">
        <f t="shared" si="5"/>
        <v>208</v>
      </c>
      <c r="AK14" s="11"/>
      <c r="AL14" s="11" t="e">
        <f t="shared" si="6"/>
        <v>#REF!</v>
      </c>
      <c r="AM14" s="52">
        <f t="shared" si="34"/>
        <v>0.14000000000000001</v>
      </c>
      <c r="AN14" s="11" t="e">
        <f t="shared" si="39"/>
        <v>#REF!</v>
      </c>
      <c r="AO14" s="24" t="e">
        <f t="shared" si="8"/>
        <v>#REF!</v>
      </c>
      <c r="AQ14" t="s">
        <v>29</v>
      </c>
      <c r="AR14" s="75" t="e">
        <f>(#REF!)/$F$1</f>
        <v>#REF!</v>
      </c>
      <c r="AS14" s="11">
        <f t="shared" si="9"/>
        <v>350.73142663410044</v>
      </c>
      <c r="AT14" s="50">
        <f t="shared" si="24"/>
        <v>104</v>
      </c>
      <c r="AU14" s="14">
        <f t="shared" si="10"/>
        <v>208</v>
      </c>
      <c r="AV14" s="11"/>
      <c r="AW14" s="11" t="e">
        <f t="shared" si="11"/>
        <v>#REF!</v>
      </c>
      <c r="AX14" s="52">
        <f t="shared" si="35"/>
        <v>0.1</v>
      </c>
      <c r="AY14" s="11" t="e">
        <f t="shared" si="40"/>
        <v>#REF!</v>
      </c>
      <c r="AZ14" s="24" t="e">
        <f t="shared" si="13"/>
        <v>#REF!</v>
      </c>
      <c r="BA14" s="11"/>
      <c r="BB14" t="s">
        <v>29</v>
      </c>
      <c r="BC14" s="75" t="e">
        <f>(#REF!)/$F$1</f>
        <v>#REF!</v>
      </c>
      <c r="BD14" s="11">
        <f t="shared" si="14"/>
        <v>350.73142663410044</v>
      </c>
      <c r="BE14" s="50">
        <f t="shared" si="25"/>
        <v>104</v>
      </c>
      <c r="BF14" s="14">
        <f t="shared" si="15"/>
        <v>208</v>
      </c>
      <c r="BG14" s="11"/>
      <c r="BH14" s="11" t="e">
        <f t="shared" si="16"/>
        <v>#REF!</v>
      </c>
      <c r="BI14" s="52">
        <f t="shared" si="36"/>
        <v>0.14399999999999999</v>
      </c>
      <c r="BJ14" s="11" t="e">
        <f t="shared" si="41"/>
        <v>#REF!</v>
      </c>
      <c r="BK14" s="24" t="e">
        <f t="shared" si="18"/>
        <v>#REF!</v>
      </c>
    </row>
    <row r="15" spans="1:63">
      <c r="A15" t="s">
        <v>28</v>
      </c>
      <c r="B15" s="87" t="e">
        <f>(#REF!)/$F$1</f>
        <v>#REF!</v>
      </c>
      <c r="C15" s="75">
        <f t="shared" si="26"/>
        <v>350.73142663410044</v>
      </c>
      <c r="D15" s="66">
        <v>104</v>
      </c>
      <c r="E15" s="14">
        <f t="shared" si="19"/>
        <v>208</v>
      </c>
      <c r="G15" s="11" t="e">
        <f t="shared" si="27"/>
        <v>#REF!</v>
      </c>
      <c r="H15" s="24" t="e">
        <f t="shared" si="28"/>
        <v>#REF!</v>
      </c>
      <c r="J15" t="s">
        <v>28</v>
      </c>
      <c r="K15" s="87" t="e">
        <f>(#REF!)/$F$1</f>
        <v>#REF!</v>
      </c>
      <c r="L15" s="75">
        <f t="shared" si="20"/>
        <v>350.73142663410044</v>
      </c>
      <c r="M15" s="66">
        <v>104</v>
      </c>
      <c r="N15" s="14">
        <f t="shared" si="21"/>
        <v>208</v>
      </c>
      <c r="O15" s="11"/>
      <c r="P15" s="11" t="e">
        <f t="shared" si="22"/>
        <v>#REF!</v>
      </c>
      <c r="Q15" s="52">
        <f t="shared" si="29"/>
        <v>0.1487</v>
      </c>
      <c r="R15" s="11" t="e">
        <f t="shared" si="30"/>
        <v>#REF!</v>
      </c>
      <c r="S15" s="24" t="e">
        <f t="shared" si="31"/>
        <v>#REF!</v>
      </c>
      <c r="U15" t="s">
        <v>30</v>
      </c>
      <c r="V15" s="75" t="e">
        <f>(#REF!)/$F$1</f>
        <v>#REF!</v>
      </c>
      <c r="W15" s="49">
        <f t="shared" si="32"/>
        <v>350.73142663410044</v>
      </c>
      <c r="X15" s="50">
        <v>104</v>
      </c>
      <c r="Y15" s="26">
        <f t="shared" ref="Y15" si="42">X15*2</f>
        <v>208</v>
      </c>
      <c r="Z15" s="11"/>
      <c r="AA15" s="25" t="e">
        <f t="shared" ref="AA15" si="43">((V15+W15)-(Y15))/2</f>
        <v>#REF!</v>
      </c>
      <c r="AB15" s="52">
        <f t="shared" si="33"/>
        <v>0.12189999999999999</v>
      </c>
      <c r="AC15" s="25" t="e">
        <f t="shared" ref="AC15" si="44">AA15*AB15</f>
        <v>#REF!</v>
      </c>
      <c r="AD15" s="24" t="e">
        <f t="shared" ref="AD15" si="45">(AA15-AC15)*$J$1</f>
        <v>#REF!</v>
      </c>
      <c r="AF15" t="s">
        <v>30</v>
      </c>
      <c r="AG15" s="75" t="e">
        <f>(#REF!)/$F$1</f>
        <v>#REF!</v>
      </c>
      <c r="AH15" s="11">
        <f>AH14</f>
        <v>350.73142663410044</v>
      </c>
      <c r="AI15" s="50">
        <f t="shared" si="23"/>
        <v>104</v>
      </c>
      <c r="AJ15" s="14">
        <f t="shared" si="5"/>
        <v>208</v>
      </c>
      <c r="AK15" s="11"/>
      <c r="AL15" s="11" t="e">
        <f t="shared" ref="AL15" si="46">((AG15+AH15)-(AJ15))/2</f>
        <v>#REF!</v>
      </c>
      <c r="AM15" s="52">
        <f t="shared" si="34"/>
        <v>0.14000000000000001</v>
      </c>
      <c r="AN15" s="11" t="e">
        <f t="shared" ref="AN15" si="47">AL15*AM15</f>
        <v>#REF!</v>
      </c>
      <c r="AO15" s="24" t="e">
        <f t="shared" ref="AO15" si="48">(AL15-AN15)*$J$1</f>
        <v>#REF!</v>
      </c>
      <c r="AQ15" t="s">
        <v>30</v>
      </c>
      <c r="AR15" s="75" t="e">
        <f>(#REF!)/$F$1</f>
        <v>#REF!</v>
      </c>
      <c r="AS15" s="11">
        <f>AS14</f>
        <v>350.73142663410044</v>
      </c>
      <c r="AT15" s="50">
        <f>AI15</f>
        <v>104</v>
      </c>
      <c r="AU15" s="14">
        <f t="shared" si="10"/>
        <v>208</v>
      </c>
      <c r="AV15" s="11"/>
      <c r="AW15" s="11" t="e">
        <f t="shared" si="11"/>
        <v>#REF!</v>
      </c>
      <c r="AX15" s="52">
        <f t="shared" si="35"/>
        <v>0.1</v>
      </c>
      <c r="AY15" s="11" t="e">
        <f t="shared" si="40"/>
        <v>#REF!</v>
      </c>
      <c r="AZ15" s="24" t="e">
        <f t="shared" si="13"/>
        <v>#REF!</v>
      </c>
      <c r="BA15" s="11"/>
      <c r="BB15" t="s">
        <v>30</v>
      </c>
      <c r="BC15" s="75" t="e">
        <f>(#REF!)/$F$1</f>
        <v>#REF!</v>
      </c>
      <c r="BD15" s="11">
        <f>BD14</f>
        <v>350.73142663410044</v>
      </c>
      <c r="BE15" s="50">
        <f t="shared" si="25"/>
        <v>104</v>
      </c>
      <c r="BF15" s="14">
        <f t="shared" si="15"/>
        <v>208</v>
      </c>
      <c r="BG15" s="11"/>
      <c r="BH15" s="11" t="e">
        <f t="shared" si="16"/>
        <v>#REF!</v>
      </c>
      <c r="BI15" s="52">
        <f t="shared" si="36"/>
        <v>0.14399999999999999</v>
      </c>
      <c r="BJ15" s="11" t="e">
        <f t="shared" si="41"/>
        <v>#REF!</v>
      </c>
      <c r="BK15" s="24" t="e">
        <f t="shared" si="18"/>
        <v>#REF!</v>
      </c>
    </row>
    <row r="16" spans="1:63">
      <c r="A16" t="s">
        <v>29</v>
      </c>
      <c r="B16" s="87" t="e">
        <f>(#REF!)/$F$1</f>
        <v>#REF!</v>
      </c>
      <c r="C16" s="75">
        <f t="shared" si="26"/>
        <v>350.73142663410044</v>
      </c>
      <c r="D16" s="66">
        <v>104</v>
      </c>
      <c r="E16" s="50">
        <f t="shared" ref="E16:E17" si="49">D16*2</f>
        <v>208</v>
      </c>
      <c r="F16" s="49"/>
      <c r="G16" s="49" t="e">
        <f t="shared" ref="G16" si="50">((B16+C16)-(E16))/2</f>
        <v>#REF!</v>
      </c>
      <c r="H16" s="24" t="e">
        <f t="shared" ref="H16" si="51">G16*$J$1</f>
        <v>#REF!</v>
      </c>
      <c r="J16" t="s">
        <v>29</v>
      </c>
      <c r="K16" s="87" t="e">
        <f>(#REF!)/$F$1</f>
        <v>#REF!</v>
      </c>
      <c r="L16" s="75">
        <f t="shared" si="20"/>
        <v>350.73142663410044</v>
      </c>
      <c r="M16" s="66">
        <v>104</v>
      </c>
      <c r="N16" s="50">
        <f t="shared" ref="N16:N17" si="52">M16*2</f>
        <v>208</v>
      </c>
      <c r="O16" s="49"/>
      <c r="P16" s="49" t="e">
        <f t="shared" ref="P16:P17" si="53">((K16+L16)-(N16))/2</f>
        <v>#REF!</v>
      </c>
      <c r="Q16" s="52">
        <f t="shared" si="29"/>
        <v>0.1487</v>
      </c>
      <c r="R16" s="49" t="e">
        <f t="shared" ref="R16:R17" si="54">P16*Q16</f>
        <v>#REF!</v>
      </c>
      <c r="S16" s="24" t="e">
        <f t="shared" ref="S16:S17" si="55">(P16-R16)*$J$1</f>
        <v>#REF!</v>
      </c>
      <c r="U16" t="s">
        <v>31</v>
      </c>
      <c r="V16" s="75" t="e">
        <f>(#REF!)/$F$1</f>
        <v>#REF!</v>
      </c>
      <c r="W16" s="49">
        <f t="shared" si="32"/>
        <v>350.73142663410044</v>
      </c>
      <c r="X16" s="50">
        <v>104</v>
      </c>
      <c r="Y16" s="50">
        <f t="shared" ref="Y16:Y17" si="56">X16*2</f>
        <v>208</v>
      </c>
      <c r="Z16" s="49"/>
      <c r="AA16" s="49" t="e">
        <f t="shared" ref="AA16:AA17" si="57">((V16+W16)-(Y16))/2</f>
        <v>#REF!</v>
      </c>
      <c r="AB16" s="52">
        <f t="shared" si="33"/>
        <v>0.12189999999999999</v>
      </c>
      <c r="AC16" s="49" t="e">
        <f t="shared" ref="AC16:AC17" si="58">AA16*AB16</f>
        <v>#REF!</v>
      </c>
      <c r="AD16" s="24" t="e">
        <f t="shared" ref="AD16:AD17" si="59">(AA16-AC16)*$J$1</f>
        <v>#REF!</v>
      </c>
      <c r="AF16" t="s">
        <v>31</v>
      </c>
      <c r="AG16" s="75" t="e">
        <f>(#REF!)/$F$1</f>
        <v>#REF!</v>
      </c>
      <c r="AH16" s="49">
        <f t="shared" ref="AH16:AH17" si="60">AH15</f>
        <v>350.73142663410044</v>
      </c>
      <c r="AI16" s="50">
        <f t="shared" ref="AI16:AI17" si="61">X16</f>
        <v>104</v>
      </c>
      <c r="AJ16" s="50">
        <f t="shared" ref="AJ16:AJ17" si="62">AI16*2</f>
        <v>208</v>
      </c>
      <c r="AK16" s="49"/>
      <c r="AL16" s="49" t="e">
        <f t="shared" ref="AL16:AL17" si="63">((AG16+AH16)-(AJ16))/2</f>
        <v>#REF!</v>
      </c>
      <c r="AM16" s="52">
        <f t="shared" si="34"/>
        <v>0.14000000000000001</v>
      </c>
      <c r="AN16" s="49" t="e">
        <f t="shared" ref="AN16:AN17" si="64">AL16*AM16</f>
        <v>#REF!</v>
      </c>
      <c r="AO16" s="24" t="e">
        <f t="shared" ref="AO16:AO17" si="65">(AL16-AN16)*$J$1</f>
        <v>#REF!</v>
      </c>
      <c r="AQ16" t="s">
        <v>31</v>
      </c>
      <c r="AR16" s="75" t="e">
        <f>(#REF!)/$F$1</f>
        <v>#REF!</v>
      </c>
      <c r="AS16" s="49">
        <f t="shared" ref="AS16:AS17" si="66">AS15</f>
        <v>350.73142663410044</v>
      </c>
      <c r="AT16" s="50">
        <f t="shared" ref="AT16:AT17" si="67">AI16</f>
        <v>104</v>
      </c>
      <c r="AU16" s="50">
        <f t="shared" ref="AU16:AU17" si="68">AT16*2</f>
        <v>208</v>
      </c>
      <c r="AV16" s="49"/>
      <c r="AW16" s="49" t="e">
        <f t="shared" ref="AW16:AW17" si="69">((AR16+AS16)-(AU16))/2</f>
        <v>#REF!</v>
      </c>
      <c r="AX16" s="52">
        <f t="shared" si="35"/>
        <v>0.1</v>
      </c>
      <c r="AY16" s="49" t="e">
        <f t="shared" ref="AY16:AY17" si="70">AW16*AX16</f>
        <v>#REF!</v>
      </c>
      <c r="AZ16" s="24" t="e">
        <f t="shared" ref="AZ16:AZ17" si="71">(AW16-AY16)*$J$1</f>
        <v>#REF!</v>
      </c>
      <c r="BA16" s="49"/>
      <c r="BB16" t="s">
        <v>31</v>
      </c>
      <c r="BC16" s="75" t="e">
        <f>(#REF!)/$F$1</f>
        <v>#REF!</v>
      </c>
      <c r="BD16" s="49">
        <f t="shared" ref="BD16:BD17" si="72">BD15</f>
        <v>350.73142663410044</v>
      </c>
      <c r="BE16" s="50">
        <f t="shared" ref="BE16:BE17" si="73">AT16</f>
        <v>104</v>
      </c>
      <c r="BF16" s="50">
        <f t="shared" ref="BF16:BF17" si="74">BE16*2</f>
        <v>208</v>
      </c>
      <c r="BG16" s="49"/>
      <c r="BH16" s="49" t="e">
        <f t="shared" ref="BH16:BH17" si="75">((BC16+BD16)-(BF16))/2</f>
        <v>#REF!</v>
      </c>
      <c r="BI16" s="52">
        <f t="shared" si="36"/>
        <v>0.14399999999999999</v>
      </c>
      <c r="BJ16" s="49" t="e">
        <f t="shared" ref="BJ16:BJ17" si="76">BH16*BI16</f>
        <v>#REF!</v>
      </c>
      <c r="BK16" s="24" t="e">
        <f t="shared" ref="BK16:BK17" si="77">(BH16-BJ16)*$J$1</f>
        <v>#REF!</v>
      </c>
    </row>
    <row r="17" spans="1:63">
      <c r="A17" t="s">
        <v>30</v>
      </c>
      <c r="B17" s="87" t="e">
        <f>(#REF!)/$F$1</f>
        <v>#REF!</v>
      </c>
      <c r="C17" s="75">
        <f t="shared" si="26"/>
        <v>350.73142663410044</v>
      </c>
      <c r="D17" s="66">
        <v>104</v>
      </c>
      <c r="E17" s="66">
        <f t="shared" si="49"/>
        <v>208</v>
      </c>
      <c r="F17" s="49"/>
      <c r="G17" s="75" t="e">
        <f t="shared" ref="G17" si="78">((B17+C17)-(E17))/2</f>
        <v>#REF!</v>
      </c>
      <c r="H17" s="24" t="e">
        <f t="shared" ref="H17" si="79">G17*$J$1</f>
        <v>#REF!</v>
      </c>
      <c r="J17" t="s">
        <v>30</v>
      </c>
      <c r="K17" s="87" t="e">
        <f>(#REF!)/$F$1</f>
        <v>#REF!</v>
      </c>
      <c r="L17" s="75">
        <f t="shared" si="20"/>
        <v>350.73142663410044</v>
      </c>
      <c r="M17" s="66">
        <v>104</v>
      </c>
      <c r="N17" s="50">
        <f t="shared" si="52"/>
        <v>208</v>
      </c>
      <c r="O17" s="49"/>
      <c r="P17" s="49" t="e">
        <f t="shared" si="53"/>
        <v>#REF!</v>
      </c>
      <c r="Q17" s="52">
        <f t="shared" si="29"/>
        <v>0.1487</v>
      </c>
      <c r="R17" s="49" t="e">
        <f t="shared" si="54"/>
        <v>#REF!</v>
      </c>
      <c r="S17" s="24" t="e">
        <f t="shared" si="55"/>
        <v>#REF!</v>
      </c>
      <c r="U17" t="s">
        <v>32</v>
      </c>
      <c r="V17" s="75" t="e">
        <f>(#REF!)/$F$1</f>
        <v>#REF!</v>
      </c>
      <c r="W17" s="49">
        <f t="shared" si="32"/>
        <v>350.73142663410044</v>
      </c>
      <c r="X17" s="50">
        <v>145</v>
      </c>
      <c r="Y17" s="50">
        <f t="shared" si="56"/>
        <v>290</v>
      </c>
      <c r="Z17" s="49"/>
      <c r="AA17" s="49" t="e">
        <f t="shared" si="57"/>
        <v>#REF!</v>
      </c>
      <c r="AB17" s="52">
        <f t="shared" si="33"/>
        <v>0.12189999999999999</v>
      </c>
      <c r="AC17" s="49" t="e">
        <f t="shared" si="58"/>
        <v>#REF!</v>
      </c>
      <c r="AD17" s="24" t="e">
        <f t="shared" si="59"/>
        <v>#REF!</v>
      </c>
      <c r="AF17" t="s">
        <v>32</v>
      </c>
      <c r="AG17" s="75" t="e">
        <f>(#REF!)/$F$1</f>
        <v>#REF!</v>
      </c>
      <c r="AH17" s="49">
        <f t="shared" si="60"/>
        <v>350.73142663410044</v>
      </c>
      <c r="AI17" s="50">
        <f t="shared" si="61"/>
        <v>145</v>
      </c>
      <c r="AJ17" s="50">
        <f t="shared" si="62"/>
        <v>290</v>
      </c>
      <c r="AK17" s="49"/>
      <c r="AL17" s="49" t="e">
        <f t="shared" si="63"/>
        <v>#REF!</v>
      </c>
      <c r="AM17" s="52">
        <f t="shared" si="34"/>
        <v>0.14000000000000001</v>
      </c>
      <c r="AN17" s="49" t="e">
        <f t="shared" si="64"/>
        <v>#REF!</v>
      </c>
      <c r="AO17" s="24" t="e">
        <f t="shared" si="65"/>
        <v>#REF!</v>
      </c>
      <c r="AQ17" t="s">
        <v>32</v>
      </c>
      <c r="AR17" s="75" t="e">
        <f>(#REF!)/$F$1</f>
        <v>#REF!</v>
      </c>
      <c r="AS17" s="49">
        <f t="shared" si="66"/>
        <v>350.73142663410044</v>
      </c>
      <c r="AT17" s="50">
        <f t="shared" si="67"/>
        <v>145</v>
      </c>
      <c r="AU17" s="50">
        <f t="shared" si="68"/>
        <v>290</v>
      </c>
      <c r="AV17" s="49"/>
      <c r="AW17" s="49" t="e">
        <f t="shared" si="69"/>
        <v>#REF!</v>
      </c>
      <c r="AX17" s="52">
        <f t="shared" si="35"/>
        <v>0.1</v>
      </c>
      <c r="AY17" s="49" t="e">
        <f t="shared" si="70"/>
        <v>#REF!</v>
      </c>
      <c r="AZ17" s="24" t="e">
        <f t="shared" si="71"/>
        <v>#REF!</v>
      </c>
      <c r="BA17" s="49"/>
      <c r="BB17" t="s">
        <v>32</v>
      </c>
      <c r="BC17" s="75" t="e">
        <f>(#REF!)/$F$1</f>
        <v>#REF!</v>
      </c>
      <c r="BD17" s="49">
        <f t="shared" si="72"/>
        <v>350.73142663410044</v>
      </c>
      <c r="BE17" s="50">
        <f t="shared" si="73"/>
        <v>145</v>
      </c>
      <c r="BF17" s="50">
        <f t="shared" si="74"/>
        <v>290</v>
      </c>
      <c r="BG17" s="49"/>
      <c r="BH17" s="49" t="e">
        <f t="shared" si="75"/>
        <v>#REF!</v>
      </c>
      <c r="BI17" s="52">
        <f t="shared" si="36"/>
        <v>0.14399999999999999</v>
      </c>
      <c r="BJ17" s="49" t="e">
        <f t="shared" si="76"/>
        <v>#REF!</v>
      </c>
      <c r="BK17" s="24" t="e">
        <f t="shared" si="77"/>
        <v>#REF!</v>
      </c>
    </row>
    <row r="18" spans="1:63">
      <c r="A18" t="s">
        <v>31</v>
      </c>
      <c r="B18" s="87" t="e">
        <f>(#REF!)/$F$1</f>
        <v>#REF!</v>
      </c>
      <c r="C18" s="87">
        <f t="shared" si="26"/>
        <v>350.73142663410044</v>
      </c>
      <c r="D18" s="66">
        <v>104</v>
      </c>
      <c r="E18" s="66">
        <f t="shared" ref="E18" si="80">D18*2</f>
        <v>208</v>
      </c>
      <c r="F18" s="87"/>
      <c r="G18" s="87" t="e">
        <f t="shared" ref="G18" si="81">((B18+C18)-(E18))/2</f>
        <v>#REF!</v>
      </c>
      <c r="H18" s="24" t="e">
        <f t="shared" ref="H18" si="82">G18*$J$1</f>
        <v>#REF!</v>
      </c>
      <c r="J18" t="s">
        <v>31</v>
      </c>
      <c r="K18" s="87" t="e">
        <f>(#REF!)/$F$1</f>
        <v>#REF!</v>
      </c>
      <c r="L18" s="87">
        <f t="shared" si="20"/>
        <v>350.73142663410044</v>
      </c>
      <c r="M18" s="66">
        <v>104</v>
      </c>
      <c r="N18" s="66">
        <f t="shared" ref="N18" si="83">M18*2</f>
        <v>208</v>
      </c>
      <c r="O18" s="87"/>
      <c r="P18" s="87" t="e">
        <f t="shared" ref="P18" si="84">((K18+L18)-(N18))/2</f>
        <v>#REF!</v>
      </c>
      <c r="Q18" s="86">
        <f t="shared" si="29"/>
        <v>0.1487</v>
      </c>
      <c r="R18" s="87" t="e">
        <f t="shared" ref="R18" si="85">P18*Q18</f>
        <v>#REF!</v>
      </c>
      <c r="S18" s="24" t="e">
        <f t="shared" ref="S18" si="86">(P18-R18)*$J$1</f>
        <v>#REF!</v>
      </c>
      <c r="V18" s="11"/>
      <c r="W18" s="11"/>
      <c r="X18" s="14"/>
      <c r="Y18" s="14"/>
      <c r="Z18" s="11"/>
      <c r="AA18" s="11"/>
      <c r="AB18" s="11"/>
      <c r="AC18" s="11"/>
      <c r="AD18" s="24"/>
      <c r="AG18" s="11"/>
      <c r="AH18" s="11"/>
      <c r="AI18" s="14"/>
      <c r="AJ18" s="14"/>
      <c r="AK18" s="11"/>
      <c r="AL18" s="11"/>
      <c r="AM18" s="11"/>
      <c r="AN18" s="11"/>
      <c r="AO18" s="24"/>
      <c r="AR18" s="11"/>
      <c r="AS18" s="11"/>
      <c r="AT18" s="14"/>
      <c r="AU18" s="14"/>
      <c r="AV18" s="11"/>
      <c r="AW18" s="11"/>
      <c r="AX18" s="11"/>
      <c r="AY18" s="11"/>
      <c r="AZ18" s="24"/>
      <c r="BA18" s="11"/>
      <c r="BC18" s="11"/>
      <c r="BD18" s="11"/>
      <c r="BE18" s="14"/>
      <c r="BF18" s="14"/>
      <c r="BG18" s="11"/>
      <c r="BH18" s="11"/>
      <c r="BI18" s="11"/>
      <c r="BJ18" s="11"/>
      <c r="BK18" s="24"/>
    </row>
    <row r="19" spans="1:63">
      <c r="H19" s="24"/>
      <c r="K19" s="11"/>
      <c r="L19" s="11"/>
      <c r="M19" s="14"/>
      <c r="N19" s="14"/>
      <c r="O19" s="11"/>
      <c r="P19" s="11"/>
      <c r="Q19" s="11"/>
      <c r="R19" s="11"/>
      <c r="S19" s="24"/>
      <c r="V19" s="11"/>
      <c r="W19" s="11"/>
      <c r="X19" s="14"/>
      <c r="Y19" s="14"/>
      <c r="Z19" s="11"/>
      <c r="AA19" s="11"/>
      <c r="AB19" s="11"/>
      <c r="AC19" s="11"/>
      <c r="AD19" s="24"/>
      <c r="AG19" s="11"/>
      <c r="AH19" s="11"/>
      <c r="AI19" s="14"/>
      <c r="AJ19" s="14"/>
      <c r="AK19" s="11"/>
      <c r="AL19" s="11"/>
      <c r="AM19" s="11"/>
      <c r="AN19" s="11"/>
      <c r="AO19" s="24"/>
      <c r="AR19" s="11"/>
      <c r="AS19" s="11"/>
      <c r="AT19" s="14"/>
      <c r="AU19" s="14"/>
      <c r="AV19" s="11"/>
      <c r="AW19" s="11"/>
      <c r="AX19" s="11"/>
      <c r="AY19" s="11"/>
      <c r="AZ19" s="24"/>
      <c r="BA19" s="11"/>
      <c r="BC19" s="11"/>
      <c r="BD19" s="11"/>
      <c r="BE19" s="14"/>
      <c r="BF19" s="14"/>
      <c r="BG19" s="11"/>
      <c r="BH19" s="11"/>
      <c r="BI19" s="11"/>
      <c r="BJ19" s="11"/>
      <c r="BK19" s="24"/>
    </row>
    <row r="20" spans="1:63">
      <c r="H20" s="24"/>
      <c r="K20" s="11"/>
      <c r="L20" s="11"/>
      <c r="M20" s="14"/>
      <c r="N20" s="14"/>
      <c r="O20" s="11"/>
      <c r="P20" s="11"/>
      <c r="Q20" s="11"/>
      <c r="R20" s="11"/>
      <c r="S20" s="24"/>
      <c r="U20" t="s">
        <v>9</v>
      </c>
      <c r="V20" s="11"/>
      <c r="W20" s="11"/>
      <c r="X20" s="14"/>
      <c r="Y20" s="14"/>
      <c r="Z20" s="11"/>
      <c r="AA20" s="11"/>
      <c r="AB20" s="11"/>
      <c r="AC20" s="11"/>
      <c r="AD20" s="24"/>
      <c r="AF20" t="s">
        <v>9</v>
      </c>
      <c r="AG20" s="11"/>
      <c r="AH20" s="11"/>
      <c r="AI20" s="14"/>
      <c r="AJ20" s="14"/>
      <c r="AK20" s="11"/>
      <c r="AL20" s="11"/>
      <c r="AM20" s="11"/>
      <c r="AN20" s="11"/>
      <c r="AO20" s="24"/>
      <c r="AQ20" t="s">
        <v>9</v>
      </c>
      <c r="AR20" s="11"/>
      <c r="AS20" s="11"/>
      <c r="AT20" s="14"/>
      <c r="AU20" s="14"/>
      <c r="AV20" s="11"/>
      <c r="AW20" s="11"/>
      <c r="AX20" s="11"/>
      <c r="AY20" s="11"/>
      <c r="AZ20" s="24"/>
      <c r="BA20" s="11"/>
      <c r="BB20" t="s">
        <v>9</v>
      </c>
      <c r="BC20" s="11"/>
      <c r="BD20" s="11"/>
      <c r="BE20" s="14"/>
      <c r="BF20" s="14"/>
      <c r="BG20" s="11"/>
      <c r="BH20" s="11"/>
      <c r="BI20" s="11"/>
      <c r="BJ20" s="11"/>
      <c r="BK20" s="24"/>
    </row>
    <row r="21" spans="1:63">
      <c r="A21" t="s">
        <v>9</v>
      </c>
      <c r="H21" s="24"/>
      <c r="J21" t="s">
        <v>9</v>
      </c>
      <c r="K21" s="11"/>
      <c r="L21" s="11"/>
      <c r="M21" s="14"/>
      <c r="N21" s="14"/>
      <c r="O21" s="11"/>
      <c r="P21" s="11"/>
      <c r="Q21" s="11"/>
      <c r="R21" s="11"/>
      <c r="S21" s="24"/>
      <c r="V21" s="11"/>
      <c r="W21" s="11"/>
      <c r="X21" s="14"/>
      <c r="Y21" s="14"/>
      <c r="Z21" s="11"/>
      <c r="AA21" s="11"/>
      <c r="AB21" s="22"/>
      <c r="AC21" s="11"/>
      <c r="AD21" s="24"/>
      <c r="AG21" s="11"/>
      <c r="AH21" s="11"/>
      <c r="AI21" s="14"/>
      <c r="AJ21" s="14"/>
      <c r="AK21" s="11"/>
      <c r="AL21" s="11"/>
      <c r="AM21" s="22"/>
      <c r="AN21" s="11"/>
      <c r="AO21" s="24"/>
      <c r="AR21" s="11"/>
      <c r="AS21" s="11"/>
      <c r="AT21" s="14"/>
      <c r="AU21" s="14"/>
      <c r="AV21" s="11"/>
      <c r="AW21" s="11"/>
      <c r="AX21" s="22"/>
      <c r="AY21" s="11"/>
      <c r="AZ21" s="24"/>
      <c r="BA21" s="11"/>
      <c r="BC21" s="11"/>
      <c r="BD21" s="11"/>
      <c r="BE21" s="14"/>
      <c r="BF21" s="14"/>
      <c r="BG21" s="11"/>
      <c r="BH21" s="11"/>
      <c r="BI21" s="22"/>
      <c r="BJ21" s="11"/>
      <c r="BK21" s="24"/>
    </row>
    <row r="22" spans="1:63">
      <c r="A22" t="s">
        <v>119</v>
      </c>
      <c r="B22" s="75" t="e">
        <f>(#REF!)/$F$1</f>
        <v>#REF!</v>
      </c>
      <c r="C22" s="75">
        <f t="shared" ref="C22:C33" si="87">$C$7</f>
        <v>350.73142663410044</v>
      </c>
      <c r="D22" s="66">
        <f>D7</f>
        <v>57</v>
      </c>
      <c r="E22" s="14">
        <f t="shared" ref="E22:E24" si="88">D22*2</f>
        <v>114</v>
      </c>
      <c r="G22" s="11" t="e">
        <f t="shared" ref="G22:G30" si="89">((B22+C22)-(E22))/2</f>
        <v>#REF!</v>
      </c>
      <c r="H22" s="24" t="e">
        <f t="shared" ref="H22:H30" si="90">G22*$J$1</f>
        <v>#REF!</v>
      </c>
      <c r="J22" t="s">
        <v>119</v>
      </c>
      <c r="K22" s="75" t="e">
        <f>(#REF!)/$F$1</f>
        <v>#REF!</v>
      </c>
      <c r="L22" s="75">
        <f t="shared" ref="L22:L33" si="91">$C$7</f>
        <v>350.73142663410044</v>
      </c>
      <c r="M22" s="50">
        <f>M7</f>
        <v>57</v>
      </c>
      <c r="N22" s="14">
        <f t="shared" ref="N22:N30" si="92">M22*2</f>
        <v>114</v>
      </c>
      <c r="O22" s="11"/>
      <c r="P22" s="11" t="e">
        <f>((K22+L22)-(N22))/2</f>
        <v>#REF!</v>
      </c>
      <c r="Q22" s="74">
        <f t="shared" ref="Q22:Q33" si="93">$Q$7</f>
        <v>0.1487</v>
      </c>
      <c r="R22" s="11" t="e">
        <f>P22*Q22</f>
        <v>#REF!</v>
      </c>
      <c r="S22" s="24" t="e">
        <f>(P22-R22)*$J$1</f>
        <v>#REF!</v>
      </c>
      <c r="U22" t="s">
        <v>81</v>
      </c>
      <c r="V22" s="75" t="e">
        <f>(#REF!)/$F$1</f>
        <v>#REF!</v>
      </c>
      <c r="W22" s="49">
        <f t="shared" ref="W22:W32" si="94">$W$7</f>
        <v>350.73142663410044</v>
      </c>
      <c r="X22" s="50">
        <f>X7</f>
        <v>57</v>
      </c>
      <c r="Y22" s="14">
        <f t="shared" ref="Y22:Y29" si="95">X22*2</f>
        <v>114</v>
      </c>
      <c r="Z22" s="11"/>
      <c r="AA22" s="11" t="e">
        <f t="shared" ref="AA22:AA30" si="96">((V22+W22)-(Y22))/2</f>
        <v>#REF!</v>
      </c>
      <c r="AB22" s="52">
        <f t="shared" ref="AB22:AB32" si="97">$AB$7</f>
        <v>0.12189999999999999</v>
      </c>
      <c r="AC22" s="11" t="e">
        <f t="shared" ref="AC22:AC25" si="98">AA22*AB22</f>
        <v>#REF!</v>
      </c>
      <c r="AD22" s="24" t="e">
        <f t="shared" ref="AD22:AD25" si="99">(AA22-AC22)*$J$1</f>
        <v>#REF!</v>
      </c>
      <c r="AF22" t="s">
        <v>81</v>
      </c>
      <c r="AG22" s="75" t="e">
        <f>(#REF!)/$F$1</f>
        <v>#REF!</v>
      </c>
      <c r="AH22" s="11">
        <f t="shared" ref="AH22:AI30" si="100">W22</f>
        <v>350.73142663410044</v>
      </c>
      <c r="AI22" s="50">
        <f>X22</f>
        <v>57</v>
      </c>
      <c r="AJ22" s="14">
        <f t="shared" ref="AJ22:AJ30" si="101">AI22*2</f>
        <v>114</v>
      </c>
      <c r="AK22" s="11"/>
      <c r="AL22" s="11" t="e">
        <f t="shared" ref="AL22:AL29" si="102">((AG22+AH22)-(AJ22))/2</f>
        <v>#REF!</v>
      </c>
      <c r="AM22" s="52">
        <f t="shared" ref="AM22:AM32" si="103">$AM$7</f>
        <v>0.14000000000000001</v>
      </c>
      <c r="AN22" s="11" t="e">
        <f t="shared" ref="AN22:AN29" si="104">AL22*AM22</f>
        <v>#REF!</v>
      </c>
      <c r="AO22" s="24" t="e">
        <f t="shared" ref="AO22:AO29" si="105">(AL22-AN22)*$J$1</f>
        <v>#REF!</v>
      </c>
      <c r="AQ22" t="s">
        <v>81</v>
      </c>
      <c r="AR22" s="75" t="e">
        <f>(#REF!)/$F$1</f>
        <v>#REF!</v>
      </c>
      <c r="AS22" s="11">
        <f t="shared" ref="AS22:AS29" si="106">AH22</f>
        <v>350.73142663410044</v>
      </c>
      <c r="AT22" s="50">
        <f t="shared" ref="AT22:AT30" si="107">AI22</f>
        <v>57</v>
      </c>
      <c r="AU22" s="14">
        <f t="shared" ref="AU22:AU30" si="108">AT22*2</f>
        <v>114</v>
      </c>
      <c r="AV22" s="11"/>
      <c r="AW22" s="11" t="e">
        <f t="shared" ref="AW22:AW30" si="109">((AR22+AS22)-(AU22))/2</f>
        <v>#REF!</v>
      </c>
      <c r="AX22" s="52">
        <f t="shared" ref="AX22:AX32" si="110">$AX$7</f>
        <v>0.1</v>
      </c>
      <c r="AY22" s="11" t="e">
        <f t="shared" ref="AY22:AY30" si="111">AW22*AX22</f>
        <v>#REF!</v>
      </c>
      <c r="AZ22" s="24" t="e">
        <f t="shared" ref="AZ22:AZ30" si="112">(AW22-AY22)*$J$1</f>
        <v>#REF!</v>
      </c>
      <c r="BA22" s="11"/>
      <c r="BB22" t="s">
        <v>81</v>
      </c>
      <c r="BC22" s="75" t="e">
        <f>(#REF!)/$F$1</f>
        <v>#REF!</v>
      </c>
      <c r="BD22" s="11">
        <f t="shared" ref="BD22:BE30" si="113">AS22</f>
        <v>350.73142663410044</v>
      </c>
      <c r="BE22" s="50">
        <f>AT22</f>
        <v>57</v>
      </c>
      <c r="BF22" s="14">
        <f t="shared" ref="BF22:BF30" si="114">BE22*2</f>
        <v>114</v>
      </c>
      <c r="BG22" s="11"/>
      <c r="BH22" s="11" t="e">
        <f t="shared" ref="BH22:BH30" si="115">((BC22+BD22)-(BF22))/2</f>
        <v>#REF!</v>
      </c>
      <c r="BI22" s="52">
        <f t="shared" ref="BI22:BI32" si="116">$BI$7</f>
        <v>0.14399999999999999</v>
      </c>
      <c r="BJ22" s="11" t="e">
        <f t="shared" ref="BJ22:BJ30" si="117">BH22*BI22</f>
        <v>#REF!</v>
      </c>
      <c r="BK22" s="24" t="e">
        <f t="shared" ref="BK22:BK30" si="118">(BH22-BJ22)*$J$1</f>
        <v>#REF!</v>
      </c>
    </row>
    <row r="23" spans="1:63">
      <c r="A23" t="s">
        <v>83</v>
      </c>
      <c r="B23" s="87" t="e">
        <f>(#REF!)/$F$1</f>
        <v>#REF!</v>
      </c>
      <c r="C23" s="75">
        <f t="shared" si="87"/>
        <v>350.73142663410044</v>
      </c>
      <c r="D23" s="66">
        <f t="shared" ref="D23:D33" si="119">D8</f>
        <v>57</v>
      </c>
      <c r="E23" s="14">
        <f t="shared" si="88"/>
        <v>114</v>
      </c>
      <c r="G23" s="11" t="e">
        <f t="shared" si="89"/>
        <v>#REF!</v>
      </c>
      <c r="H23" s="24" t="e">
        <f t="shared" si="90"/>
        <v>#REF!</v>
      </c>
      <c r="J23" t="s">
        <v>83</v>
      </c>
      <c r="K23" s="87" t="e">
        <f>(#REF!)/$F$1</f>
        <v>#REF!</v>
      </c>
      <c r="L23" s="75">
        <f t="shared" si="91"/>
        <v>350.73142663410044</v>
      </c>
      <c r="M23" s="66">
        <f t="shared" ref="M23:M33" si="120">M8</f>
        <v>57</v>
      </c>
      <c r="N23" s="14">
        <f t="shared" si="92"/>
        <v>114</v>
      </c>
      <c r="O23" s="11"/>
      <c r="P23" s="11" t="e">
        <f t="shared" ref="P23:P30" si="121">((K23+L23)-(N23))/2</f>
        <v>#REF!</v>
      </c>
      <c r="Q23" s="52">
        <f t="shared" si="93"/>
        <v>0.1487</v>
      </c>
      <c r="R23" s="11" t="e">
        <f>P23*Q23</f>
        <v>#REF!</v>
      </c>
      <c r="S23" s="24" t="e">
        <f>(P23-R23)*$J$1</f>
        <v>#REF!</v>
      </c>
      <c r="U23" t="s">
        <v>82</v>
      </c>
      <c r="V23" s="75" t="e">
        <f>(#REF!)/$F$1</f>
        <v>#REF!</v>
      </c>
      <c r="W23" s="49">
        <f t="shared" si="94"/>
        <v>350.73142663410044</v>
      </c>
      <c r="X23" s="66">
        <f t="shared" ref="X23:X32" si="122">X8</f>
        <v>71</v>
      </c>
      <c r="Y23" s="14">
        <f t="shared" si="95"/>
        <v>142</v>
      </c>
      <c r="Z23" s="11"/>
      <c r="AA23" s="11" t="e">
        <f t="shared" si="96"/>
        <v>#REF!</v>
      </c>
      <c r="AB23" s="52">
        <f t="shared" si="97"/>
        <v>0.12189999999999999</v>
      </c>
      <c r="AC23" s="11" t="e">
        <f t="shared" si="98"/>
        <v>#REF!</v>
      </c>
      <c r="AD23" s="24" t="e">
        <f t="shared" si="99"/>
        <v>#REF!</v>
      </c>
      <c r="AF23" t="s">
        <v>82</v>
      </c>
      <c r="AG23" s="75" t="e">
        <f>(#REF!)/$F$1</f>
        <v>#REF!</v>
      </c>
      <c r="AH23" s="11">
        <f t="shared" si="100"/>
        <v>350.73142663410044</v>
      </c>
      <c r="AI23" s="50">
        <f t="shared" si="100"/>
        <v>71</v>
      </c>
      <c r="AJ23" s="14">
        <f t="shared" si="101"/>
        <v>142</v>
      </c>
      <c r="AK23" s="11"/>
      <c r="AL23" s="11" t="e">
        <f t="shared" si="102"/>
        <v>#REF!</v>
      </c>
      <c r="AM23" s="52">
        <f t="shared" si="103"/>
        <v>0.14000000000000001</v>
      </c>
      <c r="AN23" s="11" t="e">
        <f t="shared" si="104"/>
        <v>#REF!</v>
      </c>
      <c r="AO23" s="24" t="e">
        <f t="shared" si="105"/>
        <v>#REF!</v>
      </c>
      <c r="AQ23" t="s">
        <v>82</v>
      </c>
      <c r="AR23" s="75" t="e">
        <f>(#REF!)/$F$1</f>
        <v>#REF!</v>
      </c>
      <c r="AS23" s="11">
        <f t="shared" si="106"/>
        <v>350.73142663410044</v>
      </c>
      <c r="AT23" s="50">
        <f t="shared" si="107"/>
        <v>71</v>
      </c>
      <c r="AU23" s="14">
        <f t="shared" si="108"/>
        <v>142</v>
      </c>
      <c r="AV23" s="11"/>
      <c r="AW23" s="11" t="e">
        <f t="shared" si="109"/>
        <v>#REF!</v>
      </c>
      <c r="AX23" s="52">
        <f t="shared" si="110"/>
        <v>0.1</v>
      </c>
      <c r="AY23" s="11" t="e">
        <f t="shared" si="111"/>
        <v>#REF!</v>
      </c>
      <c r="AZ23" s="24" t="e">
        <f t="shared" si="112"/>
        <v>#REF!</v>
      </c>
      <c r="BA23" s="11"/>
      <c r="BB23" t="s">
        <v>82</v>
      </c>
      <c r="BC23" s="75" t="e">
        <f>(#REF!)/$F$1</f>
        <v>#REF!</v>
      </c>
      <c r="BD23" s="11">
        <f t="shared" si="113"/>
        <v>350.73142663410044</v>
      </c>
      <c r="BE23" s="50">
        <f t="shared" si="113"/>
        <v>71</v>
      </c>
      <c r="BF23" s="14">
        <f t="shared" si="114"/>
        <v>142</v>
      </c>
      <c r="BG23" s="11"/>
      <c r="BH23" s="11" t="e">
        <f t="shared" si="115"/>
        <v>#REF!</v>
      </c>
      <c r="BI23" s="52">
        <f t="shared" si="116"/>
        <v>0.14399999999999999</v>
      </c>
      <c r="BJ23" s="11" t="e">
        <f t="shared" si="117"/>
        <v>#REF!</v>
      </c>
      <c r="BK23" s="24" t="e">
        <f t="shared" si="118"/>
        <v>#REF!</v>
      </c>
    </row>
    <row r="24" spans="1:63">
      <c r="A24" t="s">
        <v>81</v>
      </c>
      <c r="B24" s="87" t="e">
        <f>(#REF!)/$F$1</f>
        <v>#REF!</v>
      </c>
      <c r="C24" s="75">
        <f t="shared" si="87"/>
        <v>350.73142663410044</v>
      </c>
      <c r="D24" s="66">
        <f t="shared" si="119"/>
        <v>57</v>
      </c>
      <c r="E24" s="66">
        <f t="shared" si="88"/>
        <v>114</v>
      </c>
      <c r="G24" s="11" t="e">
        <f t="shared" si="89"/>
        <v>#REF!</v>
      </c>
      <c r="H24" s="24" t="e">
        <f t="shared" si="90"/>
        <v>#REF!</v>
      </c>
      <c r="J24" t="s">
        <v>81</v>
      </c>
      <c r="K24" s="87" t="e">
        <f>(#REF!)/$F$1</f>
        <v>#REF!</v>
      </c>
      <c r="L24" s="75">
        <f t="shared" si="91"/>
        <v>350.73142663410044</v>
      </c>
      <c r="M24" s="66">
        <f t="shared" si="120"/>
        <v>57</v>
      </c>
      <c r="N24" s="14">
        <f t="shared" si="92"/>
        <v>114</v>
      </c>
      <c r="O24" s="11"/>
      <c r="P24" s="11" t="e">
        <f t="shared" si="121"/>
        <v>#REF!</v>
      </c>
      <c r="Q24" s="52">
        <f t="shared" si="93"/>
        <v>0.1487</v>
      </c>
      <c r="R24" s="11" t="e">
        <f t="shared" ref="R24:R30" si="123">P24*Q24</f>
        <v>#REF!</v>
      </c>
      <c r="S24" s="24" t="e">
        <f t="shared" ref="S24:S30" si="124">(P24-R24)*$J$1</f>
        <v>#REF!</v>
      </c>
      <c r="U24" t="s">
        <v>34</v>
      </c>
      <c r="V24" s="75" t="e">
        <f>(#REF!)/$F$1</f>
        <v>#REF!</v>
      </c>
      <c r="W24" s="49">
        <f t="shared" si="94"/>
        <v>350.73142663410044</v>
      </c>
      <c r="X24" s="66">
        <f t="shared" si="122"/>
        <v>71</v>
      </c>
      <c r="Y24" s="14">
        <f t="shared" si="95"/>
        <v>142</v>
      </c>
      <c r="Z24" s="11"/>
      <c r="AA24" s="11" t="e">
        <f t="shared" si="96"/>
        <v>#REF!</v>
      </c>
      <c r="AB24" s="52">
        <f t="shared" si="97"/>
        <v>0.12189999999999999</v>
      </c>
      <c r="AC24" s="11" t="e">
        <f t="shared" si="98"/>
        <v>#REF!</v>
      </c>
      <c r="AD24" s="24" t="e">
        <f t="shared" si="99"/>
        <v>#REF!</v>
      </c>
      <c r="AF24" t="s">
        <v>34</v>
      </c>
      <c r="AG24" s="75" t="e">
        <f>(#REF!)/$F$1</f>
        <v>#REF!</v>
      </c>
      <c r="AH24" s="11">
        <f t="shared" si="100"/>
        <v>350.73142663410044</v>
      </c>
      <c r="AI24" s="50">
        <f t="shared" si="100"/>
        <v>71</v>
      </c>
      <c r="AJ24" s="14">
        <f t="shared" si="101"/>
        <v>142</v>
      </c>
      <c r="AK24" s="11"/>
      <c r="AL24" s="11" t="e">
        <f t="shared" si="102"/>
        <v>#REF!</v>
      </c>
      <c r="AM24" s="52">
        <f t="shared" si="103"/>
        <v>0.14000000000000001</v>
      </c>
      <c r="AN24" s="11" t="e">
        <f t="shared" si="104"/>
        <v>#REF!</v>
      </c>
      <c r="AO24" s="24" t="e">
        <f t="shared" si="105"/>
        <v>#REF!</v>
      </c>
      <c r="AQ24" t="s">
        <v>34</v>
      </c>
      <c r="AR24" s="75" t="e">
        <f>(#REF!)/$F$1</f>
        <v>#REF!</v>
      </c>
      <c r="AS24" s="11">
        <f t="shared" si="106"/>
        <v>350.73142663410044</v>
      </c>
      <c r="AT24" s="50">
        <f t="shared" si="107"/>
        <v>71</v>
      </c>
      <c r="AU24" s="14">
        <f t="shared" si="108"/>
        <v>142</v>
      </c>
      <c r="AV24" s="11"/>
      <c r="AW24" s="11" t="e">
        <f t="shared" si="109"/>
        <v>#REF!</v>
      </c>
      <c r="AX24" s="52">
        <f t="shared" si="110"/>
        <v>0.1</v>
      </c>
      <c r="AY24" s="11" t="e">
        <f t="shared" si="111"/>
        <v>#REF!</v>
      </c>
      <c r="AZ24" s="24" t="e">
        <f t="shared" si="112"/>
        <v>#REF!</v>
      </c>
      <c r="BA24" s="11"/>
      <c r="BB24" t="s">
        <v>34</v>
      </c>
      <c r="BC24" s="75" t="e">
        <f>(#REF!)/$F$1</f>
        <v>#REF!</v>
      </c>
      <c r="BD24" s="11">
        <f t="shared" si="113"/>
        <v>350.73142663410044</v>
      </c>
      <c r="BE24" s="50">
        <f t="shared" si="113"/>
        <v>71</v>
      </c>
      <c r="BF24" s="14">
        <f t="shared" si="114"/>
        <v>142</v>
      </c>
      <c r="BG24" s="11"/>
      <c r="BH24" s="11" t="e">
        <f t="shared" si="115"/>
        <v>#REF!</v>
      </c>
      <c r="BI24" s="52">
        <f t="shared" si="116"/>
        <v>0.14399999999999999</v>
      </c>
      <c r="BJ24" s="11" t="e">
        <f t="shared" si="117"/>
        <v>#REF!</v>
      </c>
      <c r="BK24" s="24" t="e">
        <f t="shared" si="118"/>
        <v>#REF!</v>
      </c>
    </row>
    <row r="25" spans="1:63">
      <c r="A25" t="s">
        <v>82</v>
      </c>
      <c r="B25" s="87" t="e">
        <f>(#REF!)/$F$1</f>
        <v>#REF!</v>
      </c>
      <c r="C25" s="75">
        <f t="shared" si="87"/>
        <v>350.73142663410044</v>
      </c>
      <c r="D25" s="66">
        <f t="shared" si="119"/>
        <v>71</v>
      </c>
      <c r="E25" s="14">
        <f t="shared" ref="E25:E33" si="125">D24*2</f>
        <v>114</v>
      </c>
      <c r="G25" s="11" t="e">
        <f t="shared" si="89"/>
        <v>#REF!</v>
      </c>
      <c r="H25" s="24" t="e">
        <f t="shared" si="90"/>
        <v>#REF!</v>
      </c>
      <c r="J25" t="s">
        <v>82</v>
      </c>
      <c r="K25" s="87" t="e">
        <f>(#REF!)/$F$1</f>
        <v>#REF!</v>
      </c>
      <c r="L25" s="75">
        <f t="shared" si="91"/>
        <v>350.73142663410044</v>
      </c>
      <c r="M25" s="66">
        <f t="shared" si="120"/>
        <v>71</v>
      </c>
      <c r="N25" s="14">
        <f t="shared" si="92"/>
        <v>142</v>
      </c>
      <c r="O25" s="11"/>
      <c r="P25" s="11" t="e">
        <f t="shared" si="121"/>
        <v>#REF!</v>
      </c>
      <c r="Q25" s="52">
        <f t="shared" si="93"/>
        <v>0.1487</v>
      </c>
      <c r="R25" s="11" t="e">
        <f t="shared" si="123"/>
        <v>#REF!</v>
      </c>
      <c r="S25" s="24" t="e">
        <f t="shared" si="124"/>
        <v>#REF!</v>
      </c>
      <c r="U25" t="s">
        <v>35</v>
      </c>
      <c r="V25" s="75" t="e">
        <f>(#REF!)/$F$1</f>
        <v>#REF!</v>
      </c>
      <c r="W25" s="49">
        <f t="shared" si="94"/>
        <v>350.73142663410044</v>
      </c>
      <c r="X25" s="66">
        <f t="shared" si="122"/>
        <v>91</v>
      </c>
      <c r="Y25" s="14">
        <f t="shared" si="95"/>
        <v>182</v>
      </c>
      <c r="Z25" s="11"/>
      <c r="AA25" s="11" t="e">
        <f t="shared" si="96"/>
        <v>#REF!</v>
      </c>
      <c r="AB25" s="52">
        <f t="shared" si="97"/>
        <v>0.12189999999999999</v>
      </c>
      <c r="AC25" s="11" t="e">
        <f t="shared" si="98"/>
        <v>#REF!</v>
      </c>
      <c r="AD25" s="24" t="e">
        <f t="shared" si="99"/>
        <v>#REF!</v>
      </c>
      <c r="AF25" t="s">
        <v>35</v>
      </c>
      <c r="AG25" s="75" t="e">
        <f>(#REF!)/$F$1</f>
        <v>#REF!</v>
      </c>
      <c r="AH25" s="11">
        <f t="shared" si="100"/>
        <v>350.73142663410044</v>
      </c>
      <c r="AI25" s="50">
        <f t="shared" si="100"/>
        <v>91</v>
      </c>
      <c r="AJ25" s="14">
        <f t="shared" si="101"/>
        <v>182</v>
      </c>
      <c r="AK25" s="11"/>
      <c r="AL25" s="11" t="e">
        <f t="shared" si="102"/>
        <v>#REF!</v>
      </c>
      <c r="AM25" s="52">
        <f t="shared" si="103"/>
        <v>0.14000000000000001</v>
      </c>
      <c r="AN25" s="11" t="e">
        <f t="shared" si="104"/>
        <v>#REF!</v>
      </c>
      <c r="AO25" s="24" t="e">
        <f t="shared" si="105"/>
        <v>#REF!</v>
      </c>
      <c r="AQ25" t="s">
        <v>35</v>
      </c>
      <c r="AR25" s="75" t="e">
        <f>(#REF!)/$F$1</f>
        <v>#REF!</v>
      </c>
      <c r="AS25" s="11">
        <f t="shared" si="106"/>
        <v>350.73142663410044</v>
      </c>
      <c r="AT25" s="50">
        <f t="shared" si="107"/>
        <v>91</v>
      </c>
      <c r="AU25" s="14">
        <f t="shared" si="108"/>
        <v>182</v>
      </c>
      <c r="AV25" s="11"/>
      <c r="AW25" s="11" t="e">
        <f t="shared" si="109"/>
        <v>#REF!</v>
      </c>
      <c r="AX25" s="52">
        <f t="shared" si="110"/>
        <v>0.1</v>
      </c>
      <c r="AY25" s="11" t="e">
        <f t="shared" si="111"/>
        <v>#REF!</v>
      </c>
      <c r="AZ25" s="24" t="e">
        <f t="shared" si="112"/>
        <v>#REF!</v>
      </c>
      <c r="BA25" s="11"/>
      <c r="BB25" t="s">
        <v>35</v>
      </c>
      <c r="BC25" s="75" t="e">
        <f>(#REF!)/$F$1</f>
        <v>#REF!</v>
      </c>
      <c r="BD25" s="11">
        <f t="shared" si="113"/>
        <v>350.73142663410044</v>
      </c>
      <c r="BE25" s="50">
        <f t="shared" si="113"/>
        <v>91</v>
      </c>
      <c r="BF25" s="14">
        <f t="shared" si="114"/>
        <v>182</v>
      </c>
      <c r="BG25" s="11"/>
      <c r="BH25" s="11" t="e">
        <f t="shared" si="115"/>
        <v>#REF!</v>
      </c>
      <c r="BI25" s="52">
        <f t="shared" si="116"/>
        <v>0.14399999999999999</v>
      </c>
      <c r="BJ25" s="11" t="e">
        <f t="shared" si="117"/>
        <v>#REF!</v>
      </c>
      <c r="BK25" s="24" t="e">
        <f t="shared" si="118"/>
        <v>#REF!</v>
      </c>
    </row>
    <row r="26" spans="1:63">
      <c r="A26" t="s">
        <v>34</v>
      </c>
      <c r="B26" s="87" t="e">
        <f>(#REF!)/$F$1</f>
        <v>#REF!</v>
      </c>
      <c r="C26" s="75">
        <f t="shared" si="87"/>
        <v>350.73142663410044</v>
      </c>
      <c r="D26" s="66">
        <f t="shared" si="119"/>
        <v>71</v>
      </c>
      <c r="E26" s="14">
        <f t="shared" si="125"/>
        <v>142</v>
      </c>
      <c r="G26" s="11" t="e">
        <f t="shared" si="89"/>
        <v>#REF!</v>
      </c>
      <c r="H26" s="24" t="e">
        <f t="shared" si="90"/>
        <v>#REF!</v>
      </c>
      <c r="J26" t="s">
        <v>34</v>
      </c>
      <c r="K26" s="87" t="e">
        <f>(#REF!)/$F$1</f>
        <v>#REF!</v>
      </c>
      <c r="L26" s="75">
        <f t="shared" si="91"/>
        <v>350.73142663410044</v>
      </c>
      <c r="M26" s="66">
        <f t="shared" si="120"/>
        <v>71</v>
      </c>
      <c r="N26" s="14">
        <f t="shared" si="92"/>
        <v>142</v>
      </c>
      <c r="O26" s="11"/>
      <c r="P26" s="11" t="e">
        <f t="shared" si="121"/>
        <v>#REF!</v>
      </c>
      <c r="Q26" s="52">
        <f t="shared" si="93"/>
        <v>0.1487</v>
      </c>
      <c r="R26" s="11" t="e">
        <f t="shared" si="123"/>
        <v>#REF!</v>
      </c>
      <c r="S26" s="24" t="e">
        <f t="shared" si="124"/>
        <v>#REF!</v>
      </c>
      <c r="U26" t="s">
        <v>26</v>
      </c>
      <c r="V26" s="75" t="e">
        <f>(#REF!)/$F$1</f>
        <v>#REF!</v>
      </c>
      <c r="W26" s="49">
        <f t="shared" si="94"/>
        <v>350.73142663410044</v>
      </c>
      <c r="X26" s="66">
        <f t="shared" si="122"/>
        <v>91</v>
      </c>
      <c r="Y26" s="14">
        <f t="shared" si="95"/>
        <v>182</v>
      </c>
      <c r="Z26" s="11"/>
      <c r="AA26" s="11" t="e">
        <f t="shared" si="96"/>
        <v>#REF!</v>
      </c>
      <c r="AB26" s="52">
        <f t="shared" si="97"/>
        <v>0.12189999999999999</v>
      </c>
      <c r="AC26" s="11" t="e">
        <f t="shared" ref="AC26:AC30" si="126">AA26*AB26</f>
        <v>#REF!</v>
      </c>
      <c r="AD26" s="24" t="e">
        <f t="shared" ref="AD26:AD30" si="127">(AA26-AC26)*$J$1</f>
        <v>#REF!</v>
      </c>
      <c r="AF26" t="s">
        <v>26</v>
      </c>
      <c r="AG26" s="75" t="e">
        <f>(#REF!)/$F$1</f>
        <v>#REF!</v>
      </c>
      <c r="AH26" s="11">
        <f t="shared" si="100"/>
        <v>350.73142663410044</v>
      </c>
      <c r="AI26" s="50">
        <f t="shared" si="100"/>
        <v>91</v>
      </c>
      <c r="AJ26" s="14">
        <f t="shared" si="101"/>
        <v>182</v>
      </c>
      <c r="AK26" s="11"/>
      <c r="AL26" s="11" t="e">
        <f t="shared" si="102"/>
        <v>#REF!</v>
      </c>
      <c r="AM26" s="52">
        <f t="shared" si="103"/>
        <v>0.14000000000000001</v>
      </c>
      <c r="AN26" s="11" t="e">
        <f t="shared" si="104"/>
        <v>#REF!</v>
      </c>
      <c r="AO26" s="24" t="e">
        <f t="shared" si="105"/>
        <v>#REF!</v>
      </c>
      <c r="AQ26" t="s">
        <v>26</v>
      </c>
      <c r="AR26" s="75" t="e">
        <f>(#REF!)/$F$1</f>
        <v>#REF!</v>
      </c>
      <c r="AS26" s="11">
        <f t="shared" si="106"/>
        <v>350.73142663410044</v>
      </c>
      <c r="AT26" s="50">
        <f t="shared" si="107"/>
        <v>91</v>
      </c>
      <c r="AU26" s="14">
        <f t="shared" si="108"/>
        <v>182</v>
      </c>
      <c r="AV26" s="11"/>
      <c r="AW26" s="11" t="e">
        <f t="shared" si="109"/>
        <v>#REF!</v>
      </c>
      <c r="AX26" s="52">
        <f t="shared" si="110"/>
        <v>0.1</v>
      </c>
      <c r="AY26" s="11" t="e">
        <f t="shared" si="111"/>
        <v>#REF!</v>
      </c>
      <c r="AZ26" s="24" t="e">
        <f t="shared" si="112"/>
        <v>#REF!</v>
      </c>
      <c r="BA26" s="11"/>
      <c r="BB26" t="s">
        <v>26</v>
      </c>
      <c r="BC26" s="75" t="e">
        <f>(#REF!)/$F$1</f>
        <v>#REF!</v>
      </c>
      <c r="BD26" s="11">
        <f t="shared" si="113"/>
        <v>350.73142663410044</v>
      </c>
      <c r="BE26" s="50">
        <f t="shared" si="113"/>
        <v>91</v>
      </c>
      <c r="BF26" s="14">
        <f t="shared" si="114"/>
        <v>182</v>
      </c>
      <c r="BG26" s="11"/>
      <c r="BH26" s="11" t="e">
        <f t="shared" si="115"/>
        <v>#REF!</v>
      </c>
      <c r="BI26" s="52">
        <f t="shared" si="116"/>
        <v>0.14399999999999999</v>
      </c>
      <c r="BJ26" s="11" t="e">
        <f t="shared" si="117"/>
        <v>#REF!</v>
      </c>
      <c r="BK26" s="24" t="e">
        <f t="shared" si="118"/>
        <v>#REF!</v>
      </c>
    </row>
    <row r="27" spans="1:63">
      <c r="A27" t="s">
        <v>35</v>
      </c>
      <c r="B27" s="87" t="e">
        <f>(#REF!)/$F$1</f>
        <v>#REF!</v>
      </c>
      <c r="C27" s="75">
        <f t="shared" si="87"/>
        <v>350.73142663410044</v>
      </c>
      <c r="D27" s="66">
        <f t="shared" si="119"/>
        <v>91</v>
      </c>
      <c r="E27" s="14">
        <f t="shared" si="125"/>
        <v>142</v>
      </c>
      <c r="G27" s="11" t="e">
        <f t="shared" si="89"/>
        <v>#REF!</v>
      </c>
      <c r="H27" s="24" t="e">
        <f t="shared" si="90"/>
        <v>#REF!</v>
      </c>
      <c r="J27" t="s">
        <v>35</v>
      </c>
      <c r="K27" s="87" t="e">
        <f>(#REF!)/$F$1</f>
        <v>#REF!</v>
      </c>
      <c r="L27" s="75">
        <f t="shared" si="91"/>
        <v>350.73142663410044</v>
      </c>
      <c r="M27" s="66">
        <f t="shared" si="120"/>
        <v>91</v>
      </c>
      <c r="N27" s="14">
        <f t="shared" si="92"/>
        <v>182</v>
      </c>
      <c r="O27" s="11"/>
      <c r="P27" s="11" t="e">
        <f t="shared" si="121"/>
        <v>#REF!</v>
      </c>
      <c r="Q27" s="52">
        <f t="shared" si="93"/>
        <v>0.1487</v>
      </c>
      <c r="R27" s="11" t="e">
        <f t="shared" si="123"/>
        <v>#REF!</v>
      </c>
      <c r="S27" s="24" t="e">
        <f t="shared" si="124"/>
        <v>#REF!</v>
      </c>
      <c r="U27" t="s">
        <v>27</v>
      </c>
      <c r="V27" s="75" t="e">
        <f>(#REF!)/$F$1</f>
        <v>#REF!</v>
      </c>
      <c r="W27" s="49">
        <f t="shared" si="94"/>
        <v>350.73142663410044</v>
      </c>
      <c r="X27" s="66">
        <f t="shared" si="122"/>
        <v>91</v>
      </c>
      <c r="Y27" s="14">
        <f t="shared" si="95"/>
        <v>182</v>
      </c>
      <c r="Z27" s="11"/>
      <c r="AA27" s="11" t="e">
        <f t="shared" si="96"/>
        <v>#REF!</v>
      </c>
      <c r="AB27" s="52">
        <f t="shared" si="97"/>
        <v>0.12189999999999999</v>
      </c>
      <c r="AC27" s="11" t="e">
        <f t="shared" si="126"/>
        <v>#REF!</v>
      </c>
      <c r="AD27" s="24" t="e">
        <f t="shared" si="127"/>
        <v>#REF!</v>
      </c>
      <c r="AF27" t="s">
        <v>27</v>
      </c>
      <c r="AG27" s="75" t="e">
        <f>(#REF!)/$F$1</f>
        <v>#REF!</v>
      </c>
      <c r="AH27" s="11">
        <f t="shared" si="100"/>
        <v>350.73142663410044</v>
      </c>
      <c r="AI27" s="50">
        <f t="shared" si="100"/>
        <v>91</v>
      </c>
      <c r="AJ27" s="14">
        <f t="shared" si="101"/>
        <v>182</v>
      </c>
      <c r="AK27" s="11"/>
      <c r="AL27" s="11" t="e">
        <f t="shared" si="102"/>
        <v>#REF!</v>
      </c>
      <c r="AM27" s="52">
        <f t="shared" si="103"/>
        <v>0.14000000000000001</v>
      </c>
      <c r="AN27" s="11" t="e">
        <f t="shared" si="104"/>
        <v>#REF!</v>
      </c>
      <c r="AO27" s="24" t="e">
        <f t="shared" si="105"/>
        <v>#REF!</v>
      </c>
      <c r="AQ27" t="s">
        <v>27</v>
      </c>
      <c r="AR27" s="75" t="e">
        <f>(#REF!)/$F$1</f>
        <v>#REF!</v>
      </c>
      <c r="AS27" s="11">
        <f t="shared" si="106"/>
        <v>350.73142663410044</v>
      </c>
      <c r="AT27" s="50">
        <f t="shared" si="107"/>
        <v>91</v>
      </c>
      <c r="AU27" s="14">
        <f t="shared" si="108"/>
        <v>182</v>
      </c>
      <c r="AV27" s="11"/>
      <c r="AW27" s="11" t="e">
        <f t="shared" si="109"/>
        <v>#REF!</v>
      </c>
      <c r="AX27" s="52">
        <f t="shared" si="110"/>
        <v>0.1</v>
      </c>
      <c r="AY27" s="11" t="e">
        <f t="shared" si="111"/>
        <v>#REF!</v>
      </c>
      <c r="AZ27" s="24" t="e">
        <f t="shared" si="112"/>
        <v>#REF!</v>
      </c>
      <c r="BA27" s="11"/>
      <c r="BB27" t="s">
        <v>27</v>
      </c>
      <c r="BC27" s="75" t="e">
        <f>(#REF!)/$F$1</f>
        <v>#REF!</v>
      </c>
      <c r="BD27" s="11">
        <f t="shared" si="113"/>
        <v>350.73142663410044</v>
      </c>
      <c r="BE27" s="50">
        <f t="shared" si="113"/>
        <v>91</v>
      </c>
      <c r="BF27" s="14">
        <f t="shared" si="114"/>
        <v>182</v>
      </c>
      <c r="BG27" s="11"/>
      <c r="BH27" s="11" t="e">
        <f t="shared" si="115"/>
        <v>#REF!</v>
      </c>
      <c r="BI27" s="52">
        <f t="shared" si="116"/>
        <v>0.14399999999999999</v>
      </c>
      <c r="BJ27" s="11" t="e">
        <f t="shared" si="117"/>
        <v>#REF!</v>
      </c>
      <c r="BK27" s="24" t="e">
        <f t="shared" si="118"/>
        <v>#REF!</v>
      </c>
    </row>
    <row r="28" spans="1:63">
      <c r="A28" t="s">
        <v>26</v>
      </c>
      <c r="B28" s="87" t="e">
        <f>(#REF!)/$F$1</f>
        <v>#REF!</v>
      </c>
      <c r="C28" s="75">
        <f t="shared" si="87"/>
        <v>350.73142663410044</v>
      </c>
      <c r="D28" s="66">
        <f t="shared" si="119"/>
        <v>91</v>
      </c>
      <c r="E28" s="14">
        <f t="shared" si="125"/>
        <v>182</v>
      </c>
      <c r="G28" s="11" t="e">
        <f t="shared" si="89"/>
        <v>#REF!</v>
      </c>
      <c r="H28" s="24" t="e">
        <f t="shared" si="90"/>
        <v>#REF!</v>
      </c>
      <c r="J28" t="s">
        <v>26</v>
      </c>
      <c r="K28" s="87" t="e">
        <f>(#REF!)/$F$1</f>
        <v>#REF!</v>
      </c>
      <c r="L28" s="75">
        <f t="shared" si="91"/>
        <v>350.73142663410044</v>
      </c>
      <c r="M28" s="66">
        <f t="shared" si="120"/>
        <v>91</v>
      </c>
      <c r="N28" s="14">
        <f t="shared" si="92"/>
        <v>182</v>
      </c>
      <c r="O28" s="11"/>
      <c r="P28" s="11" t="e">
        <f t="shared" si="121"/>
        <v>#REF!</v>
      </c>
      <c r="Q28" s="52">
        <f t="shared" si="93"/>
        <v>0.1487</v>
      </c>
      <c r="R28" s="11" t="e">
        <f t="shared" si="123"/>
        <v>#REF!</v>
      </c>
      <c r="S28" s="24" t="e">
        <f t="shared" si="124"/>
        <v>#REF!</v>
      </c>
      <c r="U28" t="s">
        <v>28</v>
      </c>
      <c r="V28" s="75" t="e">
        <f>(#REF!)/$F$1</f>
        <v>#REF!</v>
      </c>
      <c r="W28" s="49">
        <f t="shared" si="94"/>
        <v>350.73142663410044</v>
      </c>
      <c r="X28" s="66">
        <f t="shared" si="122"/>
        <v>104</v>
      </c>
      <c r="Y28" s="14">
        <f t="shared" si="95"/>
        <v>208</v>
      </c>
      <c r="Z28" s="11"/>
      <c r="AA28" s="11" t="e">
        <f t="shared" si="96"/>
        <v>#REF!</v>
      </c>
      <c r="AB28" s="52">
        <f t="shared" si="97"/>
        <v>0.12189999999999999</v>
      </c>
      <c r="AC28" s="11" t="e">
        <f t="shared" si="126"/>
        <v>#REF!</v>
      </c>
      <c r="AD28" s="24" t="e">
        <f t="shared" si="127"/>
        <v>#REF!</v>
      </c>
      <c r="AF28" t="s">
        <v>28</v>
      </c>
      <c r="AG28" s="75" t="e">
        <f>(#REF!)/$F$1</f>
        <v>#REF!</v>
      </c>
      <c r="AH28" s="11">
        <f t="shared" si="100"/>
        <v>350.73142663410044</v>
      </c>
      <c r="AI28" s="50">
        <f t="shared" si="100"/>
        <v>104</v>
      </c>
      <c r="AJ28" s="14">
        <f t="shared" si="101"/>
        <v>208</v>
      </c>
      <c r="AK28" s="11"/>
      <c r="AL28" s="11" t="e">
        <f t="shared" si="102"/>
        <v>#REF!</v>
      </c>
      <c r="AM28" s="52">
        <f t="shared" si="103"/>
        <v>0.14000000000000001</v>
      </c>
      <c r="AN28" s="11" t="e">
        <f t="shared" si="104"/>
        <v>#REF!</v>
      </c>
      <c r="AO28" s="24" t="e">
        <f t="shared" si="105"/>
        <v>#REF!</v>
      </c>
      <c r="AQ28" t="s">
        <v>28</v>
      </c>
      <c r="AR28" s="75" t="e">
        <f>(#REF!)/$F$1</f>
        <v>#REF!</v>
      </c>
      <c r="AS28" s="11">
        <f t="shared" si="106"/>
        <v>350.73142663410044</v>
      </c>
      <c r="AT28" s="50">
        <f t="shared" si="107"/>
        <v>104</v>
      </c>
      <c r="AU28" s="14">
        <f t="shared" si="108"/>
        <v>208</v>
      </c>
      <c r="AV28" s="11"/>
      <c r="AW28" s="11" t="e">
        <f t="shared" si="109"/>
        <v>#REF!</v>
      </c>
      <c r="AX28" s="52">
        <f t="shared" si="110"/>
        <v>0.1</v>
      </c>
      <c r="AY28" s="11" t="e">
        <f t="shared" si="111"/>
        <v>#REF!</v>
      </c>
      <c r="AZ28" s="24" t="e">
        <f t="shared" si="112"/>
        <v>#REF!</v>
      </c>
      <c r="BA28" s="11"/>
      <c r="BB28" t="s">
        <v>28</v>
      </c>
      <c r="BC28" s="75" t="e">
        <f>(#REF!)/$F$1</f>
        <v>#REF!</v>
      </c>
      <c r="BD28" s="11">
        <f t="shared" si="113"/>
        <v>350.73142663410044</v>
      </c>
      <c r="BE28" s="50">
        <f t="shared" si="113"/>
        <v>104</v>
      </c>
      <c r="BF28" s="14">
        <f t="shared" si="114"/>
        <v>208</v>
      </c>
      <c r="BG28" s="11"/>
      <c r="BH28" s="11" t="e">
        <f t="shared" si="115"/>
        <v>#REF!</v>
      </c>
      <c r="BI28" s="52">
        <f t="shared" si="116"/>
        <v>0.14399999999999999</v>
      </c>
      <c r="BJ28" s="11" t="e">
        <f t="shared" si="117"/>
        <v>#REF!</v>
      </c>
      <c r="BK28" s="24" t="e">
        <f t="shared" si="118"/>
        <v>#REF!</v>
      </c>
    </row>
    <row r="29" spans="1:63">
      <c r="A29" t="s">
        <v>27</v>
      </c>
      <c r="B29" s="87" t="e">
        <f>(#REF!)/$F$1</f>
        <v>#REF!</v>
      </c>
      <c r="C29" s="75">
        <f t="shared" si="87"/>
        <v>350.73142663410044</v>
      </c>
      <c r="D29" s="66">
        <f t="shared" si="119"/>
        <v>91</v>
      </c>
      <c r="E29" s="14">
        <f t="shared" si="125"/>
        <v>182</v>
      </c>
      <c r="G29" s="11" t="e">
        <f t="shared" si="89"/>
        <v>#REF!</v>
      </c>
      <c r="H29" s="24" t="e">
        <f t="shared" si="90"/>
        <v>#REF!</v>
      </c>
      <c r="J29" t="s">
        <v>27</v>
      </c>
      <c r="K29" s="87" t="e">
        <f>(#REF!)/$F$1</f>
        <v>#REF!</v>
      </c>
      <c r="L29" s="75">
        <f t="shared" si="91"/>
        <v>350.73142663410044</v>
      </c>
      <c r="M29" s="66">
        <f t="shared" si="120"/>
        <v>91</v>
      </c>
      <c r="N29" s="14">
        <f t="shared" si="92"/>
        <v>182</v>
      </c>
      <c r="O29" s="11"/>
      <c r="P29" s="11" t="e">
        <f t="shared" si="121"/>
        <v>#REF!</v>
      </c>
      <c r="Q29" s="52">
        <f t="shared" si="93"/>
        <v>0.1487</v>
      </c>
      <c r="R29" s="11" t="e">
        <f t="shared" si="123"/>
        <v>#REF!</v>
      </c>
      <c r="S29" s="24" t="e">
        <f t="shared" si="124"/>
        <v>#REF!</v>
      </c>
      <c r="U29" t="s">
        <v>29</v>
      </c>
      <c r="V29" s="75" t="e">
        <f>(#REF!)/$F$1</f>
        <v>#REF!</v>
      </c>
      <c r="W29" s="49">
        <f t="shared" si="94"/>
        <v>350.73142663410044</v>
      </c>
      <c r="X29" s="66">
        <f t="shared" si="122"/>
        <v>104</v>
      </c>
      <c r="Y29" s="14">
        <f t="shared" si="95"/>
        <v>208</v>
      </c>
      <c r="Z29" s="11"/>
      <c r="AA29" s="11" t="e">
        <f t="shared" si="96"/>
        <v>#REF!</v>
      </c>
      <c r="AB29" s="52">
        <f t="shared" si="97"/>
        <v>0.12189999999999999</v>
      </c>
      <c r="AC29" s="11" t="e">
        <f t="shared" si="126"/>
        <v>#REF!</v>
      </c>
      <c r="AD29" s="24" t="e">
        <f t="shared" si="127"/>
        <v>#REF!</v>
      </c>
      <c r="AF29" t="s">
        <v>29</v>
      </c>
      <c r="AG29" s="75" t="e">
        <f>(#REF!)/$F$1</f>
        <v>#REF!</v>
      </c>
      <c r="AH29" s="11">
        <f t="shared" si="100"/>
        <v>350.73142663410044</v>
      </c>
      <c r="AI29" s="50">
        <f t="shared" si="100"/>
        <v>104</v>
      </c>
      <c r="AJ29" s="14">
        <f t="shared" si="101"/>
        <v>208</v>
      </c>
      <c r="AK29" s="11"/>
      <c r="AL29" s="11" t="e">
        <f t="shared" si="102"/>
        <v>#REF!</v>
      </c>
      <c r="AM29" s="52">
        <f t="shared" si="103"/>
        <v>0.14000000000000001</v>
      </c>
      <c r="AN29" s="11" t="e">
        <f t="shared" si="104"/>
        <v>#REF!</v>
      </c>
      <c r="AO29" s="24" t="e">
        <f t="shared" si="105"/>
        <v>#REF!</v>
      </c>
      <c r="AQ29" t="s">
        <v>29</v>
      </c>
      <c r="AR29" s="75" t="e">
        <f>(#REF!)/$F$1</f>
        <v>#REF!</v>
      </c>
      <c r="AS29" s="11">
        <f t="shared" si="106"/>
        <v>350.73142663410044</v>
      </c>
      <c r="AT29" s="50">
        <f t="shared" si="107"/>
        <v>104</v>
      </c>
      <c r="AU29" s="14">
        <f t="shared" si="108"/>
        <v>208</v>
      </c>
      <c r="AV29" s="11"/>
      <c r="AW29" s="11" t="e">
        <f t="shared" si="109"/>
        <v>#REF!</v>
      </c>
      <c r="AX29" s="52">
        <f t="shared" si="110"/>
        <v>0.1</v>
      </c>
      <c r="AY29" s="11" t="e">
        <f t="shared" si="111"/>
        <v>#REF!</v>
      </c>
      <c r="AZ29" s="24" t="e">
        <f t="shared" si="112"/>
        <v>#REF!</v>
      </c>
      <c r="BA29" s="11"/>
      <c r="BB29" t="s">
        <v>29</v>
      </c>
      <c r="BC29" s="75" t="e">
        <f>(#REF!)/$F$1</f>
        <v>#REF!</v>
      </c>
      <c r="BD29" s="11">
        <f t="shared" si="113"/>
        <v>350.73142663410044</v>
      </c>
      <c r="BE29" s="50">
        <f t="shared" si="113"/>
        <v>104</v>
      </c>
      <c r="BF29" s="14">
        <f t="shared" si="114"/>
        <v>208</v>
      </c>
      <c r="BG29" s="11"/>
      <c r="BH29" s="11" t="e">
        <f t="shared" si="115"/>
        <v>#REF!</v>
      </c>
      <c r="BI29" s="52">
        <f t="shared" si="116"/>
        <v>0.14399999999999999</v>
      </c>
      <c r="BJ29" s="11" t="e">
        <f t="shared" si="117"/>
        <v>#REF!</v>
      </c>
      <c r="BK29" s="24" t="e">
        <f t="shared" si="118"/>
        <v>#REF!</v>
      </c>
    </row>
    <row r="30" spans="1:63">
      <c r="A30" t="s">
        <v>28</v>
      </c>
      <c r="B30" s="87" t="e">
        <f>(#REF!)/$F$1</f>
        <v>#REF!</v>
      </c>
      <c r="C30" s="75">
        <f t="shared" si="87"/>
        <v>350.73142663410044</v>
      </c>
      <c r="D30" s="66">
        <f t="shared" si="119"/>
        <v>104</v>
      </c>
      <c r="E30" s="14">
        <f t="shared" si="125"/>
        <v>182</v>
      </c>
      <c r="G30" s="11" t="e">
        <f t="shared" si="89"/>
        <v>#REF!</v>
      </c>
      <c r="H30" s="24" t="e">
        <f t="shared" si="90"/>
        <v>#REF!</v>
      </c>
      <c r="J30" t="s">
        <v>28</v>
      </c>
      <c r="K30" s="87" t="e">
        <f>(#REF!)/$F$1</f>
        <v>#REF!</v>
      </c>
      <c r="L30" s="75">
        <f t="shared" si="91"/>
        <v>350.73142663410044</v>
      </c>
      <c r="M30" s="66">
        <f t="shared" si="120"/>
        <v>104</v>
      </c>
      <c r="N30" s="14">
        <f t="shared" si="92"/>
        <v>208</v>
      </c>
      <c r="O30" s="11"/>
      <c r="P30" s="11" t="e">
        <f t="shared" si="121"/>
        <v>#REF!</v>
      </c>
      <c r="Q30" s="52">
        <f t="shared" si="93"/>
        <v>0.1487</v>
      </c>
      <c r="R30" s="11" t="e">
        <f t="shared" si="123"/>
        <v>#REF!</v>
      </c>
      <c r="S30" s="24" t="e">
        <f t="shared" si="124"/>
        <v>#REF!</v>
      </c>
      <c r="U30" t="s">
        <v>30</v>
      </c>
      <c r="V30" s="75" t="e">
        <f>(#REF!)/$F$1</f>
        <v>#REF!</v>
      </c>
      <c r="W30" s="49">
        <f t="shared" si="94"/>
        <v>350.73142663410044</v>
      </c>
      <c r="X30" s="66">
        <f t="shared" si="122"/>
        <v>104</v>
      </c>
      <c r="Y30" s="26">
        <f t="shared" ref="Y30" si="128">X30*2</f>
        <v>208</v>
      </c>
      <c r="Z30" s="11"/>
      <c r="AA30" s="25" t="e">
        <f t="shared" si="96"/>
        <v>#REF!</v>
      </c>
      <c r="AB30" s="52">
        <f t="shared" si="97"/>
        <v>0.12189999999999999</v>
      </c>
      <c r="AC30" s="11" t="e">
        <f t="shared" si="126"/>
        <v>#REF!</v>
      </c>
      <c r="AD30" s="24" t="e">
        <f t="shared" si="127"/>
        <v>#REF!</v>
      </c>
      <c r="AF30" t="s">
        <v>30</v>
      </c>
      <c r="AG30" s="75" t="e">
        <f>(#REF!)/$F$1</f>
        <v>#REF!</v>
      </c>
      <c r="AH30" s="11">
        <f>AH29</f>
        <v>350.73142663410044</v>
      </c>
      <c r="AI30" s="50">
        <f t="shared" si="100"/>
        <v>104</v>
      </c>
      <c r="AJ30" s="14">
        <f t="shared" si="101"/>
        <v>208</v>
      </c>
      <c r="AK30" s="11"/>
      <c r="AL30" s="11" t="e">
        <f t="shared" ref="AL30" si="129">((AG30+AH30)-(AJ30))/2</f>
        <v>#REF!</v>
      </c>
      <c r="AM30" s="52">
        <f t="shared" si="103"/>
        <v>0.14000000000000001</v>
      </c>
      <c r="AN30" s="11" t="e">
        <f t="shared" ref="AN30" si="130">AL30*AM30</f>
        <v>#REF!</v>
      </c>
      <c r="AO30" s="24" t="e">
        <f t="shared" ref="AO30" si="131">(AL30-AN30)*$J$1</f>
        <v>#REF!</v>
      </c>
      <c r="AQ30" t="s">
        <v>30</v>
      </c>
      <c r="AR30" s="75" t="e">
        <f>(#REF!)/$F$1</f>
        <v>#REF!</v>
      </c>
      <c r="AS30" s="11">
        <f>AS29</f>
        <v>350.73142663410044</v>
      </c>
      <c r="AT30" s="50">
        <f t="shared" si="107"/>
        <v>104</v>
      </c>
      <c r="AU30" s="14">
        <f t="shared" si="108"/>
        <v>208</v>
      </c>
      <c r="AV30" s="11"/>
      <c r="AW30" s="11" t="e">
        <f t="shared" si="109"/>
        <v>#REF!</v>
      </c>
      <c r="AX30" s="52">
        <f t="shared" si="110"/>
        <v>0.1</v>
      </c>
      <c r="AY30" s="11" t="e">
        <f t="shared" si="111"/>
        <v>#REF!</v>
      </c>
      <c r="AZ30" s="24" t="e">
        <f t="shared" si="112"/>
        <v>#REF!</v>
      </c>
      <c r="BA30" s="11"/>
      <c r="BB30" t="s">
        <v>30</v>
      </c>
      <c r="BC30" s="75" t="e">
        <f>(#REF!)/$F$1</f>
        <v>#REF!</v>
      </c>
      <c r="BD30" s="11">
        <f>BD29</f>
        <v>350.73142663410044</v>
      </c>
      <c r="BE30" s="50">
        <f t="shared" si="113"/>
        <v>104</v>
      </c>
      <c r="BF30" s="14">
        <f t="shared" si="114"/>
        <v>208</v>
      </c>
      <c r="BG30" s="11"/>
      <c r="BH30" s="11" t="e">
        <f t="shared" si="115"/>
        <v>#REF!</v>
      </c>
      <c r="BI30" s="52">
        <f t="shared" si="116"/>
        <v>0.14399999999999999</v>
      </c>
      <c r="BJ30" s="11" t="e">
        <f t="shared" si="117"/>
        <v>#REF!</v>
      </c>
      <c r="BK30" s="24" t="e">
        <f t="shared" si="118"/>
        <v>#REF!</v>
      </c>
    </row>
    <row r="31" spans="1:63">
      <c r="A31" t="s">
        <v>29</v>
      </c>
      <c r="B31" s="87" t="e">
        <f>(#REF!)/$F$1</f>
        <v>#REF!</v>
      </c>
      <c r="C31" s="75">
        <f t="shared" si="87"/>
        <v>350.73142663410044</v>
      </c>
      <c r="D31" s="66">
        <f t="shared" si="119"/>
        <v>104</v>
      </c>
      <c r="E31" s="50">
        <f t="shared" si="125"/>
        <v>208</v>
      </c>
      <c r="F31" s="49"/>
      <c r="G31" s="49" t="e">
        <f t="shared" ref="G31" si="132">((B31+C31)-(E31))/2</f>
        <v>#REF!</v>
      </c>
      <c r="H31" s="24" t="e">
        <f t="shared" ref="H31" si="133">G31*$J$1</f>
        <v>#REF!</v>
      </c>
      <c r="J31" t="s">
        <v>29</v>
      </c>
      <c r="K31" s="87" t="e">
        <f>(#REF!)/$F$1</f>
        <v>#REF!</v>
      </c>
      <c r="L31" s="75">
        <f t="shared" si="91"/>
        <v>350.73142663410044</v>
      </c>
      <c r="M31" s="66">
        <f t="shared" si="120"/>
        <v>104</v>
      </c>
      <c r="N31" s="50">
        <f t="shared" ref="N31:N33" si="134">M31*2</f>
        <v>208</v>
      </c>
      <c r="O31" s="49"/>
      <c r="P31" s="49" t="e">
        <f t="shared" ref="P31:P32" si="135">((K31+L31)-(N31))/2</f>
        <v>#REF!</v>
      </c>
      <c r="Q31" s="52">
        <f t="shared" si="93"/>
        <v>0.1487</v>
      </c>
      <c r="R31" s="49" t="e">
        <f t="shared" ref="R31:R32" si="136">P31*Q31</f>
        <v>#REF!</v>
      </c>
      <c r="S31" s="24" t="e">
        <f t="shared" ref="S31:S32" si="137">(P31-R31)*$J$1</f>
        <v>#REF!</v>
      </c>
      <c r="U31" t="s">
        <v>31</v>
      </c>
      <c r="V31" s="75" t="e">
        <f>(#REF!)/$F$1</f>
        <v>#REF!</v>
      </c>
      <c r="W31" s="49">
        <f t="shared" si="94"/>
        <v>350.73142663410044</v>
      </c>
      <c r="X31" s="66">
        <f t="shared" si="122"/>
        <v>104</v>
      </c>
      <c r="Y31" s="50">
        <f t="shared" ref="Y31:Y32" si="138">X31*2</f>
        <v>208</v>
      </c>
      <c r="Z31" s="49"/>
      <c r="AA31" s="49" t="e">
        <f t="shared" ref="AA31:AA32" si="139">((V31+W31)-(Y31))/2</f>
        <v>#REF!</v>
      </c>
      <c r="AB31" s="52">
        <f t="shared" si="97"/>
        <v>0.12189999999999999</v>
      </c>
      <c r="AC31" s="49" t="e">
        <f t="shared" ref="AC31:AC32" si="140">AA31*AB31</f>
        <v>#REF!</v>
      </c>
      <c r="AD31" s="24" t="e">
        <f t="shared" ref="AD31:AD32" si="141">(AA31-AC31)*$J$1</f>
        <v>#REF!</v>
      </c>
      <c r="AF31" t="s">
        <v>31</v>
      </c>
      <c r="AG31" s="75" t="e">
        <f>(#REF!)/$F$1</f>
        <v>#REF!</v>
      </c>
      <c r="AH31" s="49">
        <f t="shared" ref="AH31:AH32" si="142">AH30</f>
        <v>350.73142663410044</v>
      </c>
      <c r="AI31" s="50">
        <f t="shared" ref="AI31:AI32" si="143">X31</f>
        <v>104</v>
      </c>
      <c r="AJ31" s="50">
        <f t="shared" ref="AJ31:AJ32" si="144">AI31*2</f>
        <v>208</v>
      </c>
      <c r="AK31" s="49"/>
      <c r="AL31" s="49" t="e">
        <f t="shared" ref="AL31:AL32" si="145">((AG31+AH31)-(AJ31))/2</f>
        <v>#REF!</v>
      </c>
      <c r="AM31" s="52">
        <f t="shared" si="103"/>
        <v>0.14000000000000001</v>
      </c>
      <c r="AN31" s="49" t="e">
        <f t="shared" ref="AN31:AN32" si="146">AL31*AM31</f>
        <v>#REF!</v>
      </c>
      <c r="AO31" s="24" t="e">
        <f t="shared" ref="AO31:AO32" si="147">(AL31-AN31)*$J$1</f>
        <v>#REF!</v>
      </c>
      <c r="AQ31" t="s">
        <v>31</v>
      </c>
      <c r="AR31" s="75" t="e">
        <f>(#REF!)/$F$1</f>
        <v>#REF!</v>
      </c>
      <c r="AS31" s="49">
        <f t="shared" ref="AS31:AS32" si="148">AS30</f>
        <v>350.73142663410044</v>
      </c>
      <c r="AT31" s="50">
        <f t="shared" ref="AT31:AT32" si="149">AI31</f>
        <v>104</v>
      </c>
      <c r="AU31" s="50">
        <f t="shared" ref="AU31:AU32" si="150">AT31*2</f>
        <v>208</v>
      </c>
      <c r="AV31" s="49"/>
      <c r="AW31" s="49" t="e">
        <f t="shared" ref="AW31:AW32" si="151">((AR31+AS31)-(AU31))/2</f>
        <v>#REF!</v>
      </c>
      <c r="AX31" s="52">
        <f t="shared" si="110"/>
        <v>0.1</v>
      </c>
      <c r="AY31" s="49" t="e">
        <f t="shared" ref="AY31:AY32" si="152">AW31*AX31</f>
        <v>#REF!</v>
      </c>
      <c r="AZ31" s="24" t="e">
        <f t="shared" ref="AZ31:AZ32" si="153">(AW31-AY31)*$J$1</f>
        <v>#REF!</v>
      </c>
      <c r="BA31" s="49"/>
      <c r="BB31" t="s">
        <v>31</v>
      </c>
      <c r="BC31" s="75" t="e">
        <f>(#REF!)/$F$1</f>
        <v>#REF!</v>
      </c>
      <c r="BD31" s="49">
        <f t="shared" ref="BD31:BD32" si="154">BD30</f>
        <v>350.73142663410044</v>
      </c>
      <c r="BE31" s="50">
        <f t="shared" ref="BE31:BE32" si="155">AT31</f>
        <v>104</v>
      </c>
      <c r="BF31" s="50">
        <f t="shared" ref="BF31:BF32" si="156">BE31*2</f>
        <v>208</v>
      </c>
      <c r="BG31" s="49"/>
      <c r="BH31" s="49" t="e">
        <f t="shared" ref="BH31:BH32" si="157">((BC31+BD31)-(BF31))/2</f>
        <v>#REF!</v>
      </c>
      <c r="BI31" s="52">
        <f t="shared" si="116"/>
        <v>0.14399999999999999</v>
      </c>
      <c r="BJ31" s="49" t="e">
        <f t="shared" ref="BJ31:BJ32" si="158">BH31*BI31</f>
        <v>#REF!</v>
      </c>
      <c r="BK31" s="24" t="e">
        <f t="shared" ref="BK31:BK32" si="159">(BH31-BJ31)*$J$1</f>
        <v>#REF!</v>
      </c>
    </row>
    <row r="32" spans="1:63">
      <c r="A32" t="s">
        <v>30</v>
      </c>
      <c r="B32" s="87" t="e">
        <f>(#REF!)/$F$1</f>
        <v>#REF!</v>
      </c>
      <c r="C32" s="75">
        <f t="shared" si="87"/>
        <v>350.73142663410044</v>
      </c>
      <c r="D32" s="66">
        <f t="shared" si="119"/>
        <v>104</v>
      </c>
      <c r="E32" s="66">
        <f t="shared" si="125"/>
        <v>208</v>
      </c>
      <c r="F32" s="75"/>
      <c r="G32" s="75" t="e">
        <f t="shared" ref="G32" si="160">((B32+C32)-(E32))/2</f>
        <v>#REF!</v>
      </c>
      <c r="H32" s="24" t="e">
        <f t="shared" ref="H32" si="161">G32*$J$1</f>
        <v>#REF!</v>
      </c>
      <c r="J32" t="s">
        <v>30</v>
      </c>
      <c r="K32" s="87" t="e">
        <f>(#REF!)/$F$1</f>
        <v>#REF!</v>
      </c>
      <c r="L32" s="75">
        <f t="shared" si="91"/>
        <v>350.73142663410044</v>
      </c>
      <c r="M32" s="66">
        <f t="shared" si="120"/>
        <v>104</v>
      </c>
      <c r="N32" s="50">
        <f t="shared" si="134"/>
        <v>208</v>
      </c>
      <c r="O32" s="49"/>
      <c r="P32" s="49" t="e">
        <f t="shared" si="135"/>
        <v>#REF!</v>
      </c>
      <c r="Q32" s="52">
        <f t="shared" si="93"/>
        <v>0.1487</v>
      </c>
      <c r="R32" s="49" t="e">
        <f t="shared" si="136"/>
        <v>#REF!</v>
      </c>
      <c r="S32" s="24" t="e">
        <f t="shared" si="137"/>
        <v>#REF!</v>
      </c>
      <c r="U32" t="s">
        <v>32</v>
      </c>
      <c r="V32" s="75" t="e">
        <f>(#REF!)/$F$1</f>
        <v>#REF!</v>
      </c>
      <c r="W32" s="49">
        <f t="shared" si="94"/>
        <v>350.73142663410044</v>
      </c>
      <c r="X32" s="66">
        <f t="shared" si="122"/>
        <v>145</v>
      </c>
      <c r="Y32" s="50">
        <f t="shared" si="138"/>
        <v>290</v>
      </c>
      <c r="Z32" s="49"/>
      <c r="AA32" s="49" t="e">
        <f t="shared" si="139"/>
        <v>#REF!</v>
      </c>
      <c r="AB32" s="52">
        <f t="shared" si="97"/>
        <v>0.12189999999999999</v>
      </c>
      <c r="AC32" s="49" t="e">
        <f t="shared" si="140"/>
        <v>#REF!</v>
      </c>
      <c r="AD32" s="24" t="e">
        <f t="shared" si="141"/>
        <v>#REF!</v>
      </c>
      <c r="AF32" t="s">
        <v>32</v>
      </c>
      <c r="AG32" s="75" t="e">
        <f>(#REF!)/$F$1</f>
        <v>#REF!</v>
      </c>
      <c r="AH32" s="49">
        <f t="shared" si="142"/>
        <v>350.73142663410044</v>
      </c>
      <c r="AI32" s="50">
        <f t="shared" si="143"/>
        <v>145</v>
      </c>
      <c r="AJ32" s="50">
        <f t="shared" si="144"/>
        <v>290</v>
      </c>
      <c r="AK32" s="49"/>
      <c r="AL32" s="49" t="e">
        <f t="shared" si="145"/>
        <v>#REF!</v>
      </c>
      <c r="AM32" s="52">
        <f t="shared" si="103"/>
        <v>0.14000000000000001</v>
      </c>
      <c r="AN32" s="49" t="e">
        <f t="shared" si="146"/>
        <v>#REF!</v>
      </c>
      <c r="AO32" s="24" t="e">
        <f t="shared" si="147"/>
        <v>#REF!</v>
      </c>
      <c r="AQ32" t="s">
        <v>32</v>
      </c>
      <c r="AR32" s="75" t="e">
        <f>(#REF!)/$F$1</f>
        <v>#REF!</v>
      </c>
      <c r="AS32" s="49">
        <f t="shared" si="148"/>
        <v>350.73142663410044</v>
      </c>
      <c r="AT32" s="50">
        <f t="shared" si="149"/>
        <v>145</v>
      </c>
      <c r="AU32" s="50">
        <f t="shared" si="150"/>
        <v>290</v>
      </c>
      <c r="AV32" s="49"/>
      <c r="AW32" s="49" t="e">
        <f t="shared" si="151"/>
        <v>#REF!</v>
      </c>
      <c r="AX32" s="52">
        <f t="shared" si="110"/>
        <v>0.1</v>
      </c>
      <c r="AY32" s="49" t="e">
        <f t="shared" si="152"/>
        <v>#REF!</v>
      </c>
      <c r="AZ32" s="24" t="e">
        <f t="shared" si="153"/>
        <v>#REF!</v>
      </c>
      <c r="BA32" s="49"/>
      <c r="BB32" t="s">
        <v>32</v>
      </c>
      <c r="BC32" s="75" t="e">
        <f>(#REF!)/$F$1</f>
        <v>#REF!</v>
      </c>
      <c r="BD32" s="49">
        <f t="shared" si="154"/>
        <v>350.73142663410044</v>
      </c>
      <c r="BE32" s="50">
        <f t="shared" si="155"/>
        <v>145</v>
      </c>
      <c r="BF32" s="50">
        <f t="shared" si="156"/>
        <v>290</v>
      </c>
      <c r="BG32" s="49"/>
      <c r="BH32" s="49" t="e">
        <f t="shared" si="157"/>
        <v>#REF!</v>
      </c>
      <c r="BI32" s="52">
        <f t="shared" si="116"/>
        <v>0.14399999999999999</v>
      </c>
      <c r="BJ32" s="49" t="e">
        <f t="shared" si="158"/>
        <v>#REF!</v>
      </c>
      <c r="BK32" s="24" t="e">
        <f t="shared" si="159"/>
        <v>#REF!</v>
      </c>
    </row>
    <row r="33" spans="1:63">
      <c r="A33" t="s">
        <v>31</v>
      </c>
      <c r="B33" s="87" t="e">
        <f>(#REF!)/$F$1</f>
        <v>#REF!</v>
      </c>
      <c r="C33" s="87">
        <f t="shared" si="87"/>
        <v>350.73142663410044</v>
      </c>
      <c r="D33" s="66">
        <f t="shared" si="119"/>
        <v>104</v>
      </c>
      <c r="E33" s="66">
        <f t="shared" si="125"/>
        <v>208</v>
      </c>
      <c r="G33" s="87" t="e">
        <f t="shared" ref="G33" si="162">((B33+C33)-(E33))/2</f>
        <v>#REF!</v>
      </c>
      <c r="H33" s="24" t="e">
        <f t="shared" ref="H33" si="163">G33*$J$1</f>
        <v>#REF!</v>
      </c>
      <c r="J33" t="s">
        <v>31</v>
      </c>
      <c r="K33" s="87" t="e">
        <f>(#REF!)/$F$1</f>
        <v>#REF!</v>
      </c>
      <c r="L33" s="87">
        <f t="shared" si="91"/>
        <v>350.73142663410044</v>
      </c>
      <c r="M33" s="66">
        <f t="shared" si="120"/>
        <v>104</v>
      </c>
      <c r="N33" s="66">
        <f t="shared" si="134"/>
        <v>208</v>
      </c>
      <c r="O33" s="11"/>
      <c r="P33" s="87" t="e">
        <f t="shared" ref="P33" si="164">((K33+L33)-(N33))/2</f>
        <v>#REF!</v>
      </c>
      <c r="Q33" s="86">
        <f t="shared" si="93"/>
        <v>0.1487</v>
      </c>
      <c r="R33" s="87" t="e">
        <f t="shared" ref="R33" si="165">P33*Q33</f>
        <v>#REF!</v>
      </c>
      <c r="S33" s="24" t="e">
        <f t="shared" ref="S33" si="166">(P33-R33)*$J$1</f>
        <v>#REF!</v>
      </c>
      <c r="V33" s="75"/>
      <c r="W33" s="75"/>
      <c r="X33" s="66"/>
      <c r="Y33" s="66"/>
      <c r="Z33" s="75"/>
      <c r="AA33" s="75"/>
      <c r="AB33" s="74"/>
      <c r="AC33" s="75"/>
      <c r="AD33" s="24"/>
      <c r="AG33" s="75"/>
      <c r="AH33" s="75"/>
      <c r="AI33" s="66"/>
      <c r="AJ33" s="66"/>
      <c r="AK33" s="75"/>
      <c r="AL33" s="75"/>
      <c r="AM33" s="74"/>
      <c r="AN33" s="75"/>
      <c r="AO33" s="24"/>
      <c r="AR33" s="75"/>
      <c r="AS33" s="75"/>
      <c r="AT33" s="66"/>
      <c r="AU33" s="66"/>
      <c r="AV33" s="75"/>
      <c r="AW33" s="75"/>
      <c r="AX33" s="74"/>
      <c r="AY33" s="75"/>
      <c r="AZ33" s="24"/>
      <c r="BA33" s="75"/>
      <c r="BC33" s="75"/>
      <c r="BD33" s="75"/>
      <c r="BE33" s="66"/>
      <c r="BF33" s="66"/>
      <c r="BG33" s="75"/>
      <c r="BH33" s="75"/>
      <c r="BI33" s="74"/>
      <c r="BJ33" s="75"/>
      <c r="BK33" s="24"/>
    </row>
    <row r="34" spans="1:63">
      <c r="H34" s="24"/>
      <c r="K34" s="11"/>
      <c r="L34" s="11"/>
      <c r="M34" s="14"/>
      <c r="N34" s="14"/>
      <c r="O34" s="11"/>
      <c r="P34" s="11"/>
      <c r="Q34" s="11"/>
      <c r="R34" s="11"/>
      <c r="S34" s="24"/>
      <c r="V34" s="11"/>
      <c r="W34" s="11"/>
      <c r="X34" s="14"/>
      <c r="Y34" s="14"/>
      <c r="Z34" s="11"/>
      <c r="AA34" s="11"/>
      <c r="AB34" s="11"/>
      <c r="AC34" s="11"/>
      <c r="AD34" s="24"/>
      <c r="AG34" s="11"/>
      <c r="AH34" s="11"/>
      <c r="AI34" s="14"/>
      <c r="AJ34" s="14"/>
      <c r="AK34" s="11"/>
      <c r="AL34" s="11"/>
      <c r="AM34" s="11"/>
      <c r="AN34" s="11"/>
      <c r="AO34" s="24"/>
      <c r="AR34" s="11"/>
      <c r="AS34" s="11"/>
      <c r="AT34" s="14"/>
      <c r="AU34" s="14"/>
      <c r="AV34" s="11"/>
      <c r="AW34" s="11"/>
      <c r="AX34" s="11"/>
      <c r="AY34" s="11"/>
      <c r="AZ34" s="24"/>
      <c r="BA34" s="11"/>
      <c r="BC34" s="11"/>
      <c r="BD34" s="11"/>
      <c r="BE34" s="14"/>
      <c r="BF34" s="14"/>
      <c r="BG34" s="11"/>
      <c r="BH34" s="11"/>
      <c r="BI34" s="11"/>
      <c r="BJ34" s="11"/>
      <c r="BK34" s="24"/>
    </row>
    <row r="35" spans="1:63">
      <c r="A35" t="s">
        <v>33</v>
      </c>
      <c r="B35" s="75" t="e">
        <f>(#REF!)/$F$1</f>
        <v>#REF!</v>
      </c>
      <c r="C35" s="75">
        <f>$C$7</f>
        <v>350.73142663410044</v>
      </c>
      <c r="D35" s="66">
        <v>145</v>
      </c>
      <c r="E35" s="14">
        <f t="shared" ref="E35" si="167">D35*2</f>
        <v>290</v>
      </c>
      <c r="G35" s="11" t="e">
        <f t="shared" ref="G35" si="168">((B35+C35)-(E35))/2</f>
        <v>#REF!</v>
      </c>
      <c r="H35" s="24" t="e">
        <f t="shared" ref="H35" si="169">G35*$J$1</f>
        <v>#REF!</v>
      </c>
      <c r="J35" t="s">
        <v>33</v>
      </c>
      <c r="K35" s="75" t="e">
        <f>(#REF!)/$F$1</f>
        <v>#REF!</v>
      </c>
      <c r="L35" s="75">
        <f>$C$7</f>
        <v>350.73142663410044</v>
      </c>
      <c r="M35" s="50">
        <f t="shared" ref="M35" si="170">D35</f>
        <v>145</v>
      </c>
      <c r="N35" s="14">
        <f t="shared" ref="N35" si="171">M35*2</f>
        <v>290</v>
      </c>
      <c r="O35" s="11"/>
      <c r="P35" s="11" t="e">
        <f t="shared" ref="P35" si="172">((K35+L35)-(N35))/2</f>
        <v>#REF!</v>
      </c>
      <c r="Q35" s="52">
        <f>$Q$7</f>
        <v>0.1487</v>
      </c>
      <c r="R35" s="11" t="e">
        <f t="shared" ref="R35" si="173">P35*Q35</f>
        <v>#REF!</v>
      </c>
      <c r="S35" s="24" t="e">
        <f t="shared" ref="S35" si="174">(P35-R35)*$J$1</f>
        <v>#REF!</v>
      </c>
      <c r="U35" t="s">
        <v>33</v>
      </c>
      <c r="V35" s="75" t="e">
        <f>(#REF!)/$F$1</f>
        <v>#REF!</v>
      </c>
      <c r="W35" s="49">
        <f t="shared" ref="W35" si="175">$W$7</f>
        <v>350.73142663410044</v>
      </c>
      <c r="X35" s="50">
        <f>M35</f>
        <v>145</v>
      </c>
      <c r="Y35" s="14">
        <f t="shared" ref="Y35" si="176">X35*2</f>
        <v>290</v>
      </c>
      <c r="Z35" s="11"/>
      <c r="AA35" s="11" t="e">
        <f t="shared" ref="AA35" si="177">((V35+W35)-(Y35))/2</f>
        <v>#REF!</v>
      </c>
      <c r="AB35" s="52">
        <f>$AB$7</f>
        <v>0.12189999999999999</v>
      </c>
      <c r="AC35" s="11" t="e">
        <f>AA35*AB35</f>
        <v>#REF!</v>
      </c>
      <c r="AD35" s="24" t="e">
        <f>(AA35-AC35)*$J$1</f>
        <v>#REF!</v>
      </c>
      <c r="AF35" t="s">
        <v>33</v>
      </c>
      <c r="AG35" s="75" t="e">
        <f>(#REF!)/$F$1</f>
        <v>#REF!</v>
      </c>
      <c r="AH35" s="11">
        <f>W35</f>
        <v>350.73142663410044</v>
      </c>
      <c r="AI35" s="50">
        <f t="shared" ref="AI35" si="178">X35</f>
        <v>145</v>
      </c>
      <c r="AJ35" s="14">
        <f t="shared" ref="AJ35" si="179">AI35*2</f>
        <v>290</v>
      </c>
      <c r="AK35" s="11"/>
      <c r="AL35" s="11" t="e">
        <f t="shared" ref="AL35" si="180">((AG35+AH35)-(AJ35))/2</f>
        <v>#REF!</v>
      </c>
      <c r="AM35" s="52">
        <f>$AM$7</f>
        <v>0.14000000000000001</v>
      </c>
      <c r="AN35" s="11" t="e">
        <f>AL35*AM35</f>
        <v>#REF!</v>
      </c>
      <c r="AO35" s="24" t="e">
        <f>(AL35-AN35)*$J$1</f>
        <v>#REF!</v>
      </c>
      <c r="AQ35" t="s">
        <v>33</v>
      </c>
      <c r="AR35" s="75" t="e">
        <f>(#REF!)/$F$1</f>
        <v>#REF!</v>
      </c>
      <c r="AS35" s="11">
        <f>AH35</f>
        <v>350.73142663410044</v>
      </c>
      <c r="AT35" s="50">
        <f>AI35</f>
        <v>145</v>
      </c>
      <c r="AU35" s="14">
        <f t="shared" ref="AU35" si="181">AT35*2</f>
        <v>290</v>
      </c>
      <c r="AV35" s="11"/>
      <c r="AW35" s="11" t="e">
        <f t="shared" ref="AW35" si="182">((AR35+AS35)-(AU35))/2</f>
        <v>#REF!</v>
      </c>
      <c r="AX35" s="52">
        <f>$AX$7</f>
        <v>0.1</v>
      </c>
      <c r="AY35" s="11" t="e">
        <f>AW35*AX35</f>
        <v>#REF!</v>
      </c>
      <c r="AZ35" s="24" t="e">
        <f>(AW35-AY35)*$J$1</f>
        <v>#REF!</v>
      </c>
      <c r="BA35" s="11"/>
      <c r="BB35" t="s">
        <v>33</v>
      </c>
      <c r="BC35" s="75" t="e">
        <f>(#REF!)/$F$1</f>
        <v>#REF!</v>
      </c>
      <c r="BD35" s="11">
        <f>AS35</f>
        <v>350.73142663410044</v>
      </c>
      <c r="BE35" s="50">
        <f t="shared" ref="BE35" si="183">AT35</f>
        <v>145</v>
      </c>
      <c r="BF35" s="14">
        <f t="shared" ref="BF35" si="184">BE35*2</f>
        <v>290</v>
      </c>
      <c r="BG35" s="11"/>
      <c r="BH35" s="11" t="e">
        <f t="shared" ref="BH35" si="185">((BC35+BD35)-(BF35))/2</f>
        <v>#REF!</v>
      </c>
      <c r="BI35" s="52">
        <f>$BI$7</f>
        <v>0.14399999999999999</v>
      </c>
      <c r="BJ35" s="11" t="e">
        <f>BH35*BI35</f>
        <v>#REF!</v>
      </c>
      <c r="BK35" s="24" t="e">
        <f>(BH35-BJ35)*$J$1</f>
        <v>#REF!</v>
      </c>
    </row>
    <row r="36" spans="1:63">
      <c r="H36" s="24"/>
      <c r="K36" s="11"/>
      <c r="L36" s="11"/>
      <c r="M36" s="14"/>
      <c r="N36" s="14"/>
      <c r="O36" s="11"/>
      <c r="P36" s="11"/>
      <c r="Q36" s="11"/>
      <c r="R36" s="11"/>
      <c r="S36" s="24"/>
      <c r="V36" s="11"/>
      <c r="W36" s="11"/>
      <c r="X36" s="14"/>
      <c r="Y36" s="14"/>
      <c r="Z36" s="11"/>
      <c r="AA36" s="11"/>
      <c r="AB36" s="11"/>
      <c r="AC36" s="11"/>
      <c r="AD36" s="24"/>
      <c r="AG36" s="11"/>
      <c r="AH36" s="11"/>
      <c r="AI36" s="14"/>
      <c r="AJ36" s="14"/>
      <c r="AK36" s="11"/>
      <c r="AL36" s="11"/>
      <c r="AM36" s="11"/>
      <c r="AN36" s="11"/>
      <c r="AO36" s="24"/>
      <c r="AR36" s="11"/>
      <c r="AS36" s="11"/>
      <c r="AT36" s="14"/>
      <c r="AU36" s="14"/>
      <c r="AV36" s="11"/>
      <c r="AW36" s="11"/>
      <c r="AX36" s="11"/>
      <c r="AY36" s="11"/>
      <c r="AZ36" s="24"/>
      <c r="BA36" s="11"/>
      <c r="BC36" s="11"/>
      <c r="BD36" s="11"/>
      <c r="BE36" s="14"/>
      <c r="BF36" s="14"/>
      <c r="BG36" s="11"/>
      <c r="BH36" s="11"/>
      <c r="BI36" s="11"/>
      <c r="BJ36" s="11"/>
      <c r="BK36" s="24"/>
    </row>
    <row r="37" spans="1:63">
      <c r="A37" t="s">
        <v>78</v>
      </c>
      <c r="B37" s="75" t="e">
        <f>(#REF!)/$F$1</f>
        <v>#REF!</v>
      </c>
      <c r="C37" s="49">
        <f>($N$1+$L$1)/$F$1</f>
        <v>400.87002404265121</v>
      </c>
      <c r="D37" s="66">
        <v>145</v>
      </c>
      <c r="E37" s="14">
        <f t="shared" ref="E37:E42" si="186">D37*2</f>
        <v>290</v>
      </c>
      <c r="G37" s="11" t="e">
        <f t="shared" ref="G37:G42" si="187">((B37+C37)-(E37))/2</f>
        <v>#REF!</v>
      </c>
      <c r="H37" s="24" t="e">
        <f t="shared" ref="H37:H42" si="188">G37*$J$1</f>
        <v>#REF!</v>
      </c>
      <c r="J37" t="s">
        <v>78</v>
      </c>
      <c r="K37" s="75" t="e">
        <f>(#REF!)/$F$1</f>
        <v>#REF!</v>
      </c>
      <c r="L37" s="11">
        <f>$C$37</f>
        <v>400.87002404265121</v>
      </c>
      <c r="M37" s="50">
        <f t="shared" ref="M37:M42" si="189">D37</f>
        <v>145</v>
      </c>
      <c r="N37" s="14">
        <f t="shared" ref="N37:N42" si="190">M37*2</f>
        <v>290</v>
      </c>
      <c r="O37" s="11"/>
      <c r="P37" s="11" t="e">
        <f t="shared" ref="P37:P42" si="191">((K37+L37)-(N37))/2</f>
        <v>#REF!</v>
      </c>
      <c r="Q37" s="52">
        <f t="shared" ref="Q37:Q42" si="192">$Q$7</f>
        <v>0.1487</v>
      </c>
      <c r="R37" s="11" t="e">
        <f t="shared" ref="R37:R42" si="193">P37*Q37</f>
        <v>#REF!</v>
      </c>
      <c r="S37" s="24" t="e">
        <f t="shared" ref="S37:S42" si="194">(P37-R37)*$J$1</f>
        <v>#REF!</v>
      </c>
      <c r="U37" t="s">
        <v>78</v>
      </c>
      <c r="V37" s="75" t="e">
        <f>(#REF!)/$F$1</f>
        <v>#REF!</v>
      </c>
      <c r="W37" s="11">
        <f>C37</f>
        <v>400.87002404265121</v>
      </c>
      <c r="X37" s="50">
        <f>M37</f>
        <v>145</v>
      </c>
      <c r="Y37" s="14">
        <f t="shared" ref="Y37:Y42" si="195">X37*2</f>
        <v>290</v>
      </c>
      <c r="Z37" s="11"/>
      <c r="AA37" s="11" t="e">
        <f t="shared" ref="AA37:AA42" si="196">((V37+W37)-(Y37))/2</f>
        <v>#REF!</v>
      </c>
      <c r="AB37" s="52">
        <f t="shared" ref="AB37:AB42" si="197">$AB$7</f>
        <v>0.12189999999999999</v>
      </c>
      <c r="AC37" s="11" t="e">
        <f t="shared" ref="AC37:AC42" si="198">AA37*AB37</f>
        <v>#REF!</v>
      </c>
      <c r="AD37" s="24" t="e">
        <f t="shared" ref="AD37:AD42" si="199">(AA37-AC37)*$J$1</f>
        <v>#REF!</v>
      </c>
      <c r="AF37" t="s">
        <v>78</v>
      </c>
      <c r="AG37" s="75" t="e">
        <f>(#REF!)/$F$1</f>
        <v>#REF!</v>
      </c>
      <c r="AH37" s="11">
        <f t="shared" ref="AH37:AI42" si="200">W37</f>
        <v>400.87002404265121</v>
      </c>
      <c r="AI37" s="50">
        <f t="shared" si="200"/>
        <v>145</v>
      </c>
      <c r="AJ37" s="14">
        <f t="shared" ref="AJ37:AJ42" si="201">AI37*2</f>
        <v>290</v>
      </c>
      <c r="AK37" s="11"/>
      <c r="AL37" s="11" t="e">
        <f t="shared" ref="AL37:AL42" si="202">((AG37+AH37)-(AJ37))/2</f>
        <v>#REF!</v>
      </c>
      <c r="AM37" s="52">
        <f t="shared" ref="AM37:AM42" si="203">$AM$7</f>
        <v>0.14000000000000001</v>
      </c>
      <c r="AN37" s="11" t="e">
        <f t="shared" ref="AN37:AN42" si="204">AL37*AM37</f>
        <v>#REF!</v>
      </c>
      <c r="AO37" s="24" t="e">
        <f t="shared" ref="AO37:AO42" si="205">(AL37-AN37)*$J$1</f>
        <v>#REF!</v>
      </c>
      <c r="AQ37" t="s">
        <v>78</v>
      </c>
      <c r="AR37" s="75" t="e">
        <f>(#REF!)/$F$1</f>
        <v>#REF!</v>
      </c>
      <c r="AS37" s="11">
        <f t="shared" ref="AS37:AS42" si="206">AH37</f>
        <v>400.87002404265121</v>
      </c>
      <c r="AT37" s="50">
        <f t="shared" ref="AT37:AT42" si="207">AI37</f>
        <v>145</v>
      </c>
      <c r="AU37" s="14">
        <f t="shared" ref="AU37:AU42" si="208">AT37*2</f>
        <v>290</v>
      </c>
      <c r="AV37" s="11"/>
      <c r="AW37" s="11" t="e">
        <f t="shared" ref="AW37:AW42" si="209">((AR37+AS37)-(AU37))/2</f>
        <v>#REF!</v>
      </c>
      <c r="AX37" s="52">
        <f t="shared" ref="AX37:AX42" si="210">$AX$7</f>
        <v>0.1</v>
      </c>
      <c r="AY37" s="11" t="e">
        <f t="shared" ref="AY37:AY42" si="211">AW37*AX37</f>
        <v>#REF!</v>
      </c>
      <c r="AZ37" s="24" t="e">
        <f t="shared" ref="AZ37:AZ42" si="212">(AW37-AY37)*$J$1</f>
        <v>#REF!</v>
      </c>
      <c r="BA37" s="11"/>
      <c r="BB37" t="s">
        <v>78</v>
      </c>
      <c r="BC37" s="75" t="e">
        <f>(#REF!)/$F$1</f>
        <v>#REF!</v>
      </c>
      <c r="BD37" s="11">
        <f t="shared" ref="BD37:BE42" si="213">AS37</f>
        <v>400.87002404265121</v>
      </c>
      <c r="BE37" s="50">
        <f t="shared" si="213"/>
        <v>145</v>
      </c>
      <c r="BF37" s="14">
        <f t="shared" ref="BF37:BF42" si="214">BE37*2</f>
        <v>290</v>
      </c>
      <c r="BG37" s="11"/>
      <c r="BH37" s="11" t="e">
        <f t="shared" ref="BH37:BH42" si="215">((BC37+BD37)-(BF37))/2</f>
        <v>#REF!</v>
      </c>
      <c r="BI37" s="52">
        <f t="shared" ref="BI37:BI42" si="216">$BI$7</f>
        <v>0.14399999999999999</v>
      </c>
      <c r="BJ37" s="11" t="e">
        <f t="shared" ref="BJ37:BJ42" si="217">BH37*BI37</f>
        <v>#REF!</v>
      </c>
      <c r="BK37" s="24" t="e">
        <f t="shared" ref="BK37:BK42" si="218">(BH37-BJ37)*$J$1</f>
        <v>#REF!</v>
      </c>
    </row>
    <row r="38" spans="1:63">
      <c r="A38" t="s">
        <v>78</v>
      </c>
      <c r="B38" s="75" t="e">
        <f>(#REF!)/$F$1</f>
        <v>#REF!</v>
      </c>
      <c r="C38" s="49">
        <f>$C$37</f>
        <v>400.87002404265121</v>
      </c>
      <c r="D38" s="66">
        <v>145</v>
      </c>
      <c r="E38" s="14">
        <f t="shared" si="186"/>
        <v>290</v>
      </c>
      <c r="G38" s="11" t="e">
        <f t="shared" si="187"/>
        <v>#REF!</v>
      </c>
      <c r="H38" s="24" t="e">
        <f t="shared" si="188"/>
        <v>#REF!</v>
      </c>
      <c r="J38" t="s">
        <v>78</v>
      </c>
      <c r="K38" s="75" t="e">
        <f>(#REF!)/$F$1</f>
        <v>#REF!</v>
      </c>
      <c r="L38" s="75">
        <f t="shared" ref="L38:L42" si="219">$C$37</f>
        <v>400.87002404265121</v>
      </c>
      <c r="M38" s="50">
        <f t="shared" si="189"/>
        <v>145</v>
      </c>
      <c r="N38" s="14">
        <f t="shared" si="190"/>
        <v>290</v>
      </c>
      <c r="O38" s="11"/>
      <c r="P38" s="11" t="e">
        <f t="shared" si="191"/>
        <v>#REF!</v>
      </c>
      <c r="Q38" s="52">
        <f t="shared" si="192"/>
        <v>0.1487</v>
      </c>
      <c r="R38" s="11" t="e">
        <f t="shared" si="193"/>
        <v>#REF!</v>
      </c>
      <c r="S38" s="24" t="e">
        <f t="shared" si="194"/>
        <v>#REF!</v>
      </c>
      <c r="U38" t="s">
        <v>78</v>
      </c>
      <c r="V38" s="75" t="e">
        <f>(#REF!)/$F$1</f>
        <v>#REF!</v>
      </c>
      <c r="W38" s="11">
        <f>$W$37</f>
        <v>400.87002404265121</v>
      </c>
      <c r="X38" s="50">
        <f t="shared" ref="X38:X42" si="220">M38</f>
        <v>145</v>
      </c>
      <c r="Y38" s="14">
        <f t="shared" si="195"/>
        <v>290</v>
      </c>
      <c r="Z38" s="11"/>
      <c r="AA38" s="11" t="e">
        <f t="shared" si="196"/>
        <v>#REF!</v>
      </c>
      <c r="AB38" s="52">
        <f t="shared" si="197"/>
        <v>0.12189999999999999</v>
      </c>
      <c r="AC38" s="11" t="e">
        <f t="shared" si="198"/>
        <v>#REF!</v>
      </c>
      <c r="AD38" s="24" t="e">
        <f t="shared" si="199"/>
        <v>#REF!</v>
      </c>
      <c r="AF38" t="s">
        <v>78</v>
      </c>
      <c r="AG38" s="75" t="e">
        <f>(#REF!)/$F$1</f>
        <v>#REF!</v>
      </c>
      <c r="AH38" s="11">
        <f t="shared" si="200"/>
        <v>400.87002404265121</v>
      </c>
      <c r="AI38" s="50">
        <f t="shared" si="200"/>
        <v>145</v>
      </c>
      <c r="AJ38" s="14">
        <f t="shared" si="201"/>
        <v>290</v>
      </c>
      <c r="AK38" s="11"/>
      <c r="AL38" s="11" t="e">
        <f t="shared" si="202"/>
        <v>#REF!</v>
      </c>
      <c r="AM38" s="52">
        <f t="shared" si="203"/>
        <v>0.14000000000000001</v>
      </c>
      <c r="AN38" s="11" t="e">
        <f t="shared" si="204"/>
        <v>#REF!</v>
      </c>
      <c r="AO38" s="24" t="e">
        <f t="shared" si="205"/>
        <v>#REF!</v>
      </c>
      <c r="AQ38" t="s">
        <v>78</v>
      </c>
      <c r="AR38" s="75" t="e">
        <f>(#REF!)/$F$1</f>
        <v>#REF!</v>
      </c>
      <c r="AS38" s="11">
        <f t="shared" si="206"/>
        <v>400.87002404265121</v>
      </c>
      <c r="AT38" s="50">
        <f t="shared" si="207"/>
        <v>145</v>
      </c>
      <c r="AU38" s="14">
        <f t="shared" si="208"/>
        <v>290</v>
      </c>
      <c r="AV38" s="11"/>
      <c r="AW38" s="11" t="e">
        <f t="shared" si="209"/>
        <v>#REF!</v>
      </c>
      <c r="AX38" s="52">
        <f t="shared" si="210"/>
        <v>0.1</v>
      </c>
      <c r="AY38" s="11" t="e">
        <f t="shared" si="211"/>
        <v>#REF!</v>
      </c>
      <c r="AZ38" s="24" t="e">
        <f t="shared" si="212"/>
        <v>#REF!</v>
      </c>
      <c r="BA38" s="11"/>
      <c r="BB38" t="s">
        <v>78</v>
      </c>
      <c r="BC38" s="75" t="e">
        <f>(#REF!)/$F$1</f>
        <v>#REF!</v>
      </c>
      <c r="BD38" s="11">
        <f t="shared" si="213"/>
        <v>400.87002404265121</v>
      </c>
      <c r="BE38" s="50">
        <f t="shared" si="213"/>
        <v>145</v>
      </c>
      <c r="BF38" s="14">
        <f t="shared" si="214"/>
        <v>290</v>
      </c>
      <c r="BG38" s="11"/>
      <c r="BH38" s="11" t="e">
        <f t="shared" si="215"/>
        <v>#REF!</v>
      </c>
      <c r="BI38" s="52">
        <f t="shared" si="216"/>
        <v>0.14399999999999999</v>
      </c>
      <c r="BJ38" s="11" t="e">
        <f t="shared" si="217"/>
        <v>#REF!</v>
      </c>
      <c r="BK38" s="24" t="e">
        <f t="shared" si="218"/>
        <v>#REF!</v>
      </c>
    </row>
    <row r="39" spans="1:63">
      <c r="A39" t="s">
        <v>42</v>
      </c>
      <c r="B39" s="75" t="e">
        <f>(#REF!)/$F$1</f>
        <v>#REF!</v>
      </c>
      <c r="C39" s="75">
        <f t="shared" ref="C39:C42" si="221">$C$37</f>
        <v>400.87002404265121</v>
      </c>
      <c r="D39" s="66">
        <v>145</v>
      </c>
      <c r="E39" s="14">
        <f t="shared" si="186"/>
        <v>290</v>
      </c>
      <c r="G39" s="11" t="e">
        <f t="shared" si="187"/>
        <v>#REF!</v>
      </c>
      <c r="H39" s="24" t="e">
        <f t="shared" si="188"/>
        <v>#REF!</v>
      </c>
      <c r="J39" t="s">
        <v>42</v>
      </c>
      <c r="K39" s="75" t="e">
        <f>(#REF!)/$F$1</f>
        <v>#REF!</v>
      </c>
      <c r="L39" s="75">
        <f t="shared" si="219"/>
        <v>400.87002404265121</v>
      </c>
      <c r="M39" s="50">
        <f t="shared" si="189"/>
        <v>145</v>
      </c>
      <c r="N39" s="14">
        <f t="shared" si="190"/>
        <v>290</v>
      </c>
      <c r="O39" s="11"/>
      <c r="P39" s="11" t="e">
        <f t="shared" si="191"/>
        <v>#REF!</v>
      </c>
      <c r="Q39" s="52">
        <f t="shared" si="192"/>
        <v>0.1487</v>
      </c>
      <c r="R39" s="11" t="e">
        <f t="shared" si="193"/>
        <v>#REF!</v>
      </c>
      <c r="S39" s="24" t="e">
        <f t="shared" si="194"/>
        <v>#REF!</v>
      </c>
      <c r="U39" t="s">
        <v>42</v>
      </c>
      <c r="V39" s="75" t="e">
        <f>(#REF!)/$F$1</f>
        <v>#REF!</v>
      </c>
      <c r="W39" s="49">
        <f t="shared" ref="W39:W42" si="222">$W$37</f>
        <v>400.87002404265121</v>
      </c>
      <c r="X39" s="50">
        <f t="shared" si="220"/>
        <v>145</v>
      </c>
      <c r="Y39" s="14">
        <f t="shared" si="195"/>
        <v>290</v>
      </c>
      <c r="Z39" s="11"/>
      <c r="AA39" s="11" t="e">
        <f t="shared" si="196"/>
        <v>#REF!</v>
      </c>
      <c r="AB39" s="52">
        <f t="shared" si="197"/>
        <v>0.12189999999999999</v>
      </c>
      <c r="AC39" s="11" t="e">
        <f t="shared" si="198"/>
        <v>#REF!</v>
      </c>
      <c r="AD39" s="24" t="e">
        <f t="shared" si="199"/>
        <v>#REF!</v>
      </c>
      <c r="AF39" t="s">
        <v>42</v>
      </c>
      <c r="AG39" s="75" t="e">
        <f>(#REF!)/$F$1</f>
        <v>#REF!</v>
      </c>
      <c r="AH39" s="11">
        <f t="shared" si="200"/>
        <v>400.87002404265121</v>
      </c>
      <c r="AI39" s="50">
        <f t="shared" si="200"/>
        <v>145</v>
      </c>
      <c r="AJ39" s="14">
        <f t="shared" si="201"/>
        <v>290</v>
      </c>
      <c r="AK39" s="11"/>
      <c r="AL39" s="11" t="e">
        <f t="shared" si="202"/>
        <v>#REF!</v>
      </c>
      <c r="AM39" s="52">
        <f t="shared" si="203"/>
        <v>0.14000000000000001</v>
      </c>
      <c r="AN39" s="11" t="e">
        <f t="shared" si="204"/>
        <v>#REF!</v>
      </c>
      <c r="AO39" s="24" t="e">
        <f t="shared" si="205"/>
        <v>#REF!</v>
      </c>
      <c r="AQ39" t="s">
        <v>42</v>
      </c>
      <c r="AR39" s="75" t="e">
        <f>(#REF!)/$F$1</f>
        <v>#REF!</v>
      </c>
      <c r="AS39" s="11">
        <f t="shared" si="206"/>
        <v>400.87002404265121</v>
      </c>
      <c r="AT39" s="50">
        <f t="shared" si="207"/>
        <v>145</v>
      </c>
      <c r="AU39" s="14">
        <f t="shared" si="208"/>
        <v>290</v>
      </c>
      <c r="AV39" s="11"/>
      <c r="AW39" s="11" t="e">
        <f t="shared" si="209"/>
        <v>#REF!</v>
      </c>
      <c r="AX39" s="52">
        <f t="shared" si="210"/>
        <v>0.1</v>
      </c>
      <c r="AY39" s="11" t="e">
        <f t="shared" si="211"/>
        <v>#REF!</v>
      </c>
      <c r="AZ39" s="24" t="e">
        <f t="shared" si="212"/>
        <v>#REF!</v>
      </c>
      <c r="BA39" s="11"/>
      <c r="BB39" t="s">
        <v>42</v>
      </c>
      <c r="BC39" s="75" t="e">
        <f>(#REF!)/$F$1</f>
        <v>#REF!</v>
      </c>
      <c r="BD39" s="11">
        <f t="shared" si="213"/>
        <v>400.87002404265121</v>
      </c>
      <c r="BE39" s="50">
        <f t="shared" si="213"/>
        <v>145</v>
      </c>
      <c r="BF39" s="14">
        <f t="shared" si="214"/>
        <v>290</v>
      </c>
      <c r="BG39" s="11"/>
      <c r="BH39" s="11" t="e">
        <f t="shared" si="215"/>
        <v>#REF!</v>
      </c>
      <c r="BI39" s="52">
        <f t="shared" si="216"/>
        <v>0.14399999999999999</v>
      </c>
      <c r="BJ39" s="11" t="e">
        <f t="shared" si="217"/>
        <v>#REF!</v>
      </c>
      <c r="BK39" s="24" t="e">
        <f t="shared" si="218"/>
        <v>#REF!</v>
      </c>
    </row>
    <row r="40" spans="1:63">
      <c r="A40" t="s">
        <v>43</v>
      </c>
      <c r="B40" s="75" t="e">
        <f>(#REF!)/$F$1</f>
        <v>#REF!</v>
      </c>
      <c r="C40" s="75">
        <f t="shared" si="221"/>
        <v>400.87002404265121</v>
      </c>
      <c r="D40" s="66">
        <v>145</v>
      </c>
      <c r="E40" s="14">
        <f t="shared" si="186"/>
        <v>290</v>
      </c>
      <c r="G40" s="11" t="e">
        <f t="shared" si="187"/>
        <v>#REF!</v>
      </c>
      <c r="H40" s="24" t="e">
        <f t="shared" si="188"/>
        <v>#REF!</v>
      </c>
      <c r="J40" t="s">
        <v>43</v>
      </c>
      <c r="K40" s="75" t="e">
        <f>(#REF!)/$F$1</f>
        <v>#REF!</v>
      </c>
      <c r="L40" s="75">
        <f t="shared" si="219"/>
        <v>400.87002404265121</v>
      </c>
      <c r="M40" s="50">
        <f t="shared" si="189"/>
        <v>145</v>
      </c>
      <c r="N40" s="14">
        <f t="shared" si="190"/>
        <v>290</v>
      </c>
      <c r="O40" s="11"/>
      <c r="P40" s="11" t="e">
        <f t="shared" si="191"/>
        <v>#REF!</v>
      </c>
      <c r="Q40" s="52">
        <f t="shared" si="192"/>
        <v>0.1487</v>
      </c>
      <c r="R40" s="11" t="e">
        <f t="shared" si="193"/>
        <v>#REF!</v>
      </c>
      <c r="S40" s="24" t="e">
        <f t="shared" si="194"/>
        <v>#REF!</v>
      </c>
      <c r="U40" t="s">
        <v>43</v>
      </c>
      <c r="V40" s="75" t="e">
        <f>(#REF!)/$F$1</f>
        <v>#REF!</v>
      </c>
      <c r="W40" s="49">
        <f t="shared" si="222"/>
        <v>400.87002404265121</v>
      </c>
      <c r="X40" s="50">
        <f t="shared" si="220"/>
        <v>145</v>
      </c>
      <c r="Y40" s="14">
        <f t="shared" si="195"/>
        <v>290</v>
      </c>
      <c r="Z40" s="11"/>
      <c r="AA40" s="11" t="e">
        <f t="shared" si="196"/>
        <v>#REF!</v>
      </c>
      <c r="AB40" s="52">
        <f t="shared" si="197"/>
        <v>0.12189999999999999</v>
      </c>
      <c r="AC40" s="11" t="e">
        <f t="shared" si="198"/>
        <v>#REF!</v>
      </c>
      <c r="AD40" s="24" t="e">
        <f t="shared" si="199"/>
        <v>#REF!</v>
      </c>
      <c r="AF40" t="s">
        <v>43</v>
      </c>
      <c r="AG40" s="75" t="e">
        <f>(#REF!)/$F$1</f>
        <v>#REF!</v>
      </c>
      <c r="AH40" s="11">
        <f t="shared" si="200"/>
        <v>400.87002404265121</v>
      </c>
      <c r="AI40" s="50">
        <f t="shared" si="200"/>
        <v>145</v>
      </c>
      <c r="AJ40" s="14">
        <f t="shared" si="201"/>
        <v>290</v>
      </c>
      <c r="AK40" s="11"/>
      <c r="AL40" s="11" t="e">
        <f t="shared" si="202"/>
        <v>#REF!</v>
      </c>
      <c r="AM40" s="52">
        <f t="shared" si="203"/>
        <v>0.14000000000000001</v>
      </c>
      <c r="AN40" s="11" t="e">
        <f t="shared" si="204"/>
        <v>#REF!</v>
      </c>
      <c r="AO40" s="24" t="e">
        <f t="shared" si="205"/>
        <v>#REF!</v>
      </c>
      <c r="AQ40" t="s">
        <v>43</v>
      </c>
      <c r="AR40" s="75" t="e">
        <f>(#REF!)/$F$1</f>
        <v>#REF!</v>
      </c>
      <c r="AS40" s="11">
        <f t="shared" si="206"/>
        <v>400.87002404265121</v>
      </c>
      <c r="AT40" s="50">
        <f t="shared" si="207"/>
        <v>145</v>
      </c>
      <c r="AU40" s="14">
        <f t="shared" si="208"/>
        <v>290</v>
      </c>
      <c r="AV40" s="11"/>
      <c r="AW40" s="11" t="e">
        <f t="shared" si="209"/>
        <v>#REF!</v>
      </c>
      <c r="AX40" s="52">
        <f t="shared" si="210"/>
        <v>0.1</v>
      </c>
      <c r="AY40" s="11" t="e">
        <f t="shared" si="211"/>
        <v>#REF!</v>
      </c>
      <c r="AZ40" s="24" t="e">
        <f t="shared" si="212"/>
        <v>#REF!</v>
      </c>
      <c r="BA40" s="11"/>
      <c r="BB40" t="s">
        <v>43</v>
      </c>
      <c r="BC40" s="75" t="e">
        <f>(#REF!)/$F$1</f>
        <v>#REF!</v>
      </c>
      <c r="BD40" s="11">
        <f t="shared" si="213"/>
        <v>400.87002404265121</v>
      </c>
      <c r="BE40" s="50">
        <f t="shared" si="213"/>
        <v>145</v>
      </c>
      <c r="BF40" s="14">
        <f t="shared" si="214"/>
        <v>290</v>
      </c>
      <c r="BG40" s="11"/>
      <c r="BH40" s="11" t="e">
        <f t="shared" si="215"/>
        <v>#REF!</v>
      </c>
      <c r="BI40" s="52">
        <f t="shared" si="216"/>
        <v>0.14399999999999999</v>
      </c>
      <c r="BJ40" s="11" t="e">
        <f t="shared" si="217"/>
        <v>#REF!</v>
      </c>
      <c r="BK40" s="24" t="e">
        <f t="shared" si="218"/>
        <v>#REF!</v>
      </c>
    </row>
    <row r="41" spans="1:63">
      <c r="A41" t="s">
        <v>44</v>
      </c>
      <c r="B41" s="75" t="e">
        <f>(#REF!)/$F$1</f>
        <v>#REF!</v>
      </c>
      <c r="C41" s="75">
        <f t="shared" si="221"/>
        <v>400.87002404265121</v>
      </c>
      <c r="D41" s="66">
        <v>145</v>
      </c>
      <c r="E41" s="14">
        <f t="shared" si="186"/>
        <v>290</v>
      </c>
      <c r="G41" s="11" t="e">
        <f t="shared" si="187"/>
        <v>#REF!</v>
      </c>
      <c r="H41" s="24" t="e">
        <f t="shared" si="188"/>
        <v>#REF!</v>
      </c>
      <c r="J41" t="s">
        <v>44</v>
      </c>
      <c r="K41" s="75" t="e">
        <f>(#REF!)/$F$1</f>
        <v>#REF!</v>
      </c>
      <c r="L41" s="75">
        <f t="shared" si="219"/>
        <v>400.87002404265121</v>
      </c>
      <c r="M41" s="50">
        <f t="shared" si="189"/>
        <v>145</v>
      </c>
      <c r="N41" s="14">
        <f t="shared" si="190"/>
        <v>290</v>
      </c>
      <c r="O41" s="11"/>
      <c r="P41" s="11" t="e">
        <f t="shared" si="191"/>
        <v>#REF!</v>
      </c>
      <c r="Q41" s="52">
        <f t="shared" si="192"/>
        <v>0.1487</v>
      </c>
      <c r="R41" s="11" t="e">
        <f t="shared" si="193"/>
        <v>#REF!</v>
      </c>
      <c r="S41" s="24" t="e">
        <f t="shared" si="194"/>
        <v>#REF!</v>
      </c>
      <c r="U41" t="s">
        <v>44</v>
      </c>
      <c r="V41" s="75" t="e">
        <f>(#REF!)/$F$1</f>
        <v>#REF!</v>
      </c>
      <c r="W41" s="49">
        <f t="shared" si="222"/>
        <v>400.87002404265121</v>
      </c>
      <c r="X41" s="50">
        <f t="shared" si="220"/>
        <v>145</v>
      </c>
      <c r="Y41" s="14">
        <f t="shared" si="195"/>
        <v>290</v>
      </c>
      <c r="Z41" s="11"/>
      <c r="AA41" s="11" t="e">
        <f t="shared" si="196"/>
        <v>#REF!</v>
      </c>
      <c r="AB41" s="52">
        <f t="shared" si="197"/>
        <v>0.12189999999999999</v>
      </c>
      <c r="AC41" s="11" t="e">
        <f t="shared" si="198"/>
        <v>#REF!</v>
      </c>
      <c r="AD41" s="24" t="e">
        <f t="shared" si="199"/>
        <v>#REF!</v>
      </c>
      <c r="AF41" t="s">
        <v>44</v>
      </c>
      <c r="AG41" s="75" t="e">
        <f>(#REF!)/$F$1</f>
        <v>#REF!</v>
      </c>
      <c r="AH41" s="11">
        <f t="shared" si="200"/>
        <v>400.87002404265121</v>
      </c>
      <c r="AI41" s="50">
        <f t="shared" si="200"/>
        <v>145</v>
      </c>
      <c r="AJ41" s="14">
        <f t="shared" si="201"/>
        <v>290</v>
      </c>
      <c r="AK41" s="11"/>
      <c r="AL41" s="11" t="e">
        <f t="shared" si="202"/>
        <v>#REF!</v>
      </c>
      <c r="AM41" s="52">
        <f t="shared" si="203"/>
        <v>0.14000000000000001</v>
      </c>
      <c r="AN41" s="11" t="e">
        <f t="shared" si="204"/>
        <v>#REF!</v>
      </c>
      <c r="AO41" s="24" t="e">
        <f t="shared" si="205"/>
        <v>#REF!</v>
      </c>
      <c r="AQ41" t="s">
        <v>44</v>
      </c>
      <c r="AR41" s="75" t="e">
        <f>(#REF!)/$F$1</f>
        <v>#REF!</v>
      </c>
      <c r="AS41" s="11">
        <f t="shared" si="206"/>
        <v>400.87002404265121</v>
      </c>
      <c r="AT41" s="50">
        <f t="shared" si="207"/>
        <v>145</v>
      </c>
      <c r="AU41" s="14">
        <f t="shared" si="208"/>
        <v>290</v>
      </c>
      <c r="AV41" s="11"/>
      <c r="AW41" s="11" t="e">
        <f t="shared" si="209"/>
        <v>#REF!</v>
      </c>
      <c r="AX41" s="52">
        <f t="shared" si="210"/>
        <v>0.1</v>
      </c>
      <c r="AY41" s="11" t="e">
        <f t="shared" si="211"/>
        <v>#REF!</v>
      </c>
      <c r="AZ41" s="24" t="e">
        <f t="shared" si="212"/>
        <v>#REF!</v>
      </c>
      <c r="BA41" s="11"/>
      <c r="BB41" t="s">
        <v>44</v>
      </c>
      <c r="BC41" s="75" t="e">
        <f>(#REF!)/$F$1</f>
        <v>#REF!</v>
      </c>
      <c r="BD41" s="11">
        <f t="shared" si="213"/>
        <v>400.87002404265121</v>
      </c>
      <c r="BE41" s="50">
        <f t="shared" si="213"/>
        <v>145</v>
      </c>
      <c r="BF41" s="14">
        <f t="shared" si="214"/>
        <v>290</v>
      </c>
      <c r="BG41" s="11"/>
      <c r="BH41" s="11" t="e">
        <f t="shared" si="215"/>
        <v>#REF!</v>
      </c>
      <c r="BI41" s="52">
        <f t="shared" si="216"/>
        <v>0.14399999999999999</v>
      </c>
      <c r="BJ41" s="11" t="e">
        <f t="shared" si="217"/>
        <v>#REF!</v>
      </c>
      <c r="BK41" s="24" t="e">
        <f t="shared" si="218"/>
        <v>#REF!</v>
      </c>
    </row>
    <row r="42" spans="1:63">
      <c r="A42" t="s">
        <v>45</v>
      </c>
      <c r="B42" s="75" t="e">
        <f>(#REF!)/$F$1</f>
        <v>#REF!</v>
      </c>
      <c r="C42" s="75">
        <f t="shared" si="221"/>
        <v>400.87002404265121</v>
      </c>
      <c r="D42" s="66">
        <v>145</v>
      </c>
      <c r="E42" s="14">
        <f t="shared" si="186"/>
        <v>290</v>
      </c>
      <c r="G42" s="11" t="e">
        <f t="shared" si="187"/>
        <v>#REF!</v>
      </c>
      <c r="H42" s="24" t="e">
        <f t="shared" si="188"/>
        <v>#REF!</v>
      </c>
      <c r="J42" t="s">
        <v>45</v>
      </c>
      <c r="K42" s="75" t="e">
        <f>(#REF!)/$F$1</f>
        <v>#REF!</v>
      </c>
      <c r="L42" s="75">
        <f t="shared" si="219"/>
        <v>400.87002404265121</v>
      </c>
      <c r="M42" s="50">
        <f t="shared" si="189"/>
        <v>145</v>
      </c>
      <c r="N42" s="14">
        <f t="shared" si="190"/>
        <v>290</v>
      </c>
      <c r="O42" s="11"/>
      <c r="P42" s="11" t="e">
        <f t="shared" si="191"/>
        <v>#REF!</v>
      </c>
      <c r="Q42" s="52">
        <f t="shared" si="192"/>
        <v>0.1487</v>
      </c>
      <c r="R42" s="11" t="e">
        <f t="shared" si="193"/>
        <v>#REF!</v>
      </c>
      <c r="S42" s="24" t="e">
        <f t="shared" si="194"/>
        <v>#REF!</v>
      </c>
      <c r="U42" t="s">
        <v>45</v>
      </c>
      <c r="V42" s="75" t="e">
        <f>(#REF!)/$F$1</f>
        <v>#REF!</v>
      </c>
      <c r="W42" s="49">
        <f t="shared" si="222"/>
        <v>400.87002404265121</v>
      </c>
      <c r="X42" s="50">
        <f t="shared" si="220"/>
        <v>145</v>
      </c>
      <c r="Y42" s="14">
        <f t="shared" si="195"/>
        <v>290</v>
      </c>
      <c r="Z42" s="11"/>
      <c r="AA42" s="11" t="e">
        <f t="shared" si="196"/>
        <v>#REF!</v>
      </c>
      <c r="AB42" s="52">
        <f t="shared" si="197"/>
        <v>0.12189999999999999</v>
      </c>
      <c r="AC42" s="11" t="e">
        <f t="shared" si="198"/>
        <v>#REF!</v>
      </c>
      <c r="AD42" s="24" t="e">
        <f t="shared" si="199"/>
        <v>#REF!</v>
      </c>
      <c r="AF42" t="s">
        <v>45</v>
      </c>
      <c r="AG42" s="75" t="e">
        <f>(#REF!)/$F$1</f>
        <v>#REF!</v>
      </c>
      <c r="AH42" s="11">
        <f t="shared" si="200"/>
        <v>400.87002404265121</v>
      </c>
      <c r="AI42" s="50">
        <f t="shared" si="200"/>
        <v>145</v>
      </c>
      <c r="AJ42" s="14">
        <f t="shared" si="201"/>
        <v>290</v>
      </c>
      <c r="AK42" s="11"/>
      <c r="AL42" s="11" t="e">
        <f t="shared" si="202"/>
        <v>#REF!</v>
      </c>
      <c r="AM42" s="52">
        <f t="shared" si="203"/>
        <v>0.14000000000000001</v>
      </c>
      <c r="AN42" s="11" t="e">
        <f t="shared" si="204"/>
        <v>#REF!</v>
      </c>
      <c r="AO42" s="24" t="e">
        <f t="shared" si="205"/>
        <v>#REF!</v>
      </c>
      <c r="AQ42" t="s">
        <v>45</v>
      </c>
      <c r="AR42" s="75" t="e">
        <f>(#REF!)/$F$1</f>
        <v>#REF!</v>
      </c>
      <c r="AS42" s="11">
        <f t="shared" si="206"/>
        <v>400.87002404265121</v>
      </c>
      <c r="AT42" s="50">
        <f t="shared" si="207"/>
        <v>145</v>
      </c>
      <c r="AU42" s="14">
        <f t="shared" si="208"/>
        <v>290</v>
      </c>
      <c r="AV42" s="11"/>
      <c r="AW42" s="11" t="e">
        <f t="shared" si="209"/>
        <v>#REF!</v>
      </c>
      <c r="AX42" s="52">
        <f t="shared" si="210"/>
        <v>0.1</v>
      </c>
      <c r="AY42" s="11" t="e">
        <f t="shared" si="211"/>
        <v>#REF!</v>
      </c>
      <c r="AZ42" s="24" t="e">
        <f t="shared" si="212"/>
        <v>#REF!</v>
      </c>
      <c r="BA42" s="11"/>
      <c r="BB42" t="s">
        <v>45</v>
      </c>
      <c r="BC42" s="75" t="e">
        <f>(#REF!)/$F$1</f>
        <v>#REF!</v>
      </c>
      <c r="BD42" s="11">
        <f t="shared" si="213"/>
        <v>400.87002404265121</v>
      </c>
      <c r="BE42" s="50">
        <f t="shared" si="213"/>
        <v>145</v>
      </c>
      <c r="BF42" s="14">
        <f t="shared" si="214"/>
        <v>290</v>
      </c>
      <c r="BG42" s="11"/>
      <c r="BH42" s="11" t="e">
        <f t="shared" si="215"/>
        <v>#REF!</v>
      </c>
      <c r="BI42" s="52">
        <f t="shared" si="216"/>
        <v>0.14399999999999999</v>
      </c>
      <c r="BJ42" s="11" t="e">
        <f t="shared" si="217"/>
        <v>#REF!</v>
      </c>
      <c r="BK42" s="24" t="e">
        <f t="shared" si="218"/>
        <v>#REF!</v>
      </c>
    </row>
    <row r="43" spans="1:63">
      <c r="BC43" s="49"/>
    </row>
  </sheetData>
  <mergeCells count="17">
    <mergeCell ref="B4:C4"/>
    <mergeCell ref="D4:F4"/>
    <mergeCell ref="K4:L4"/>
    <mergeCell ref="M4:O4"/>
    <mergeCell ref="V4:W4"/>
    <mergeCell ref="BC4:BD4"/>
    <mergeCell ref="BE4:BG4"/>
    <mergeCell ref="BI4:BJ4"/>
    <mergeCell ref="Q4:R4"/>
    <mergeCell ref="X4:Z4"/>
    <mergeCell ref="AR4:AS4"/>
    <mergeCell ref="AT4:AV4"/>
    <mergeCell ref="AX4:AY4"/>
    <mergeCell ref="AB4:AC4"/>
    <mergeCell ref="AG4:AH4"/>
    <mergeCell ref="AI4:AK4"/>
    <mergeCell ref="AM4:A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1"/>
  <sheetViews>
    <sheetView zoomScale="90" zoomScaleNormal="90" workbookViewId="0">
      <pane xSplit="1" ySplit="1" topLeftCell="B2" activePane="bottomRight" state="frozen"/>
      <selection activeCell="C22" sqref="C22"/>
      <selection pane="topRight" activeCell="C22" sqref="C22"/>
      <selection pane="bottomLeft" activeCell="C22" sqref="C22"/>
      <selection pane="bottomRight" activeCell="AJ8" sqref="AJ8"/>
    </sheetView>
  </sheetViews>
  <sheetFormatPr defaultColWidth="8.88671875" defaultRowHeight="14.4"/>
  <cols>
    <col min="1" max="1" width="8.5546875" style="96" bestFit="1" customWidth="1"/>
    <col min="2" max="2" width="14.88671875" style="96" hidden="1" customWidth="1"/>
    <col min="3" max="3" width="11.44140625" style="95" hidden="1" customWidth="1"/>
    <col min="4" max="5" width="9.88671875" style="95" hidden="1" customWidth="1"/>
    <col min="6" max="6" width="11.44140625" style="95" hidden="1" customWidth="1"/>
    <col min="7" max="7" width="1.5546875" style="96" hidden="1" customWidth="1"/>
    <col min="8" max="8" width="13.33203125" style="96" hidden="1" customWidth="1"/>
    <col min="9" max="9" width="11.44140625" style="95" hidden="1" customWidth="1"/>
    <col min="10" max="11" width="9.88671875" style="95" hidden="1" customWidth="1"/>
    <col min="12" max="12" width="11.44140625" style="95" hidden="1" customWidth="1"/>
    <col min="13" max="13" width="1.5546875" style="96" customWidth="1"/>
    <col min="14" max="14" width="13.33203125" style="96" customWidth="1"/>
    <col min="15" max="15" width="11.44140625" style="95" bestFit="1" customWidth="1"/>
    <col min="16" max="17" width="9.88671875" style="95" bestFit="1" customWidth="1"/>
    <col min="18" max="18" width="11.44140625" style="95" bestFit="1" customWidth="1"/>
    <col min="19" max="19" width="1.5546875" style="96" customWidth="1"/>
    <col min="20" max="20" width="13" style="96" customWidth="1"/>
    <col min="21" max="21" width="11.44140625" style="95" bestFit="1" customWidth="1"/>
    <col min="22" max="23" width="9.88671875" style="95" bestFit="1" customWidth="1"/>
    <col min="24" max="24" width="11.44140625" style="95" bestFit="1" customWidth="1"/>
    <col min="25" max="25" width="2.109375" style="96" customWidth="1"/>
    <col min="26" max="26" width="15.6640625" style="96" customWidth="1"/>
    <col min="27" max="29" width="21.5546875" style="96" bestFit="1" customWidth="1"/>
    <col min="30" max="30" width="11" style="96" bestFit="1" customWidth="1"/>
    <col min="31" max="31" width="9.6640625" style="95" bestFit="1" customWidth="1"/>
    <col min="32" max="36" width="9" style="96" bestFit="1" customWidth="1"/>
    <col min="37" max="41" width="10.6640625" style="96" bestFit="1" customWidth="1"/>
    <col min="42" max="16384" width="8.88671875" style="96"/>
  </cols>
  <sheetData>
    <row r="1" spans="1:44">
      <c r="A1" s="96" t="s">
        <v>213</v>
      </c>
      <c r="B1" s="135" t="s">
        <v>10</v>
      </c>
      <c r="C1" s="135"/>
      <c r="D1" s="135"/>
      <c r="E1" s="135"/>
      <c r="F1" s="135"/>
      <c r="H1" s="135" t="s">
        <v>12</v>
      </c>
      <c r="I1" s="135"/>
      <c r="J1" s="135"/>
      <c r="K1" s="135"/>
      <c r="L1" s="135"/>
      <c r="N1" s="135" t="s">
        <v>11</v>
      </c>
      <c r="O1" s="135"/>
      <c r="P1" s="135"/>
      <c r="Q1" s="135"/>
      <c r="R1" s="135"/>
      <c r="T1" s="135" t="s">
        <v>7</v>
      </c>
      <c r="U1" s="135"/>
      <c r="V1" s="135"/>
      <c r="W1" s="135"/>
      <c r="X1" s="135"/>
      <c r="Z1" s="135" t="s">
        <v>169</v>
      </c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</row>
    <row r="3" spans="1:44">
      <c r="A3" s="97" t="s">
        <v>0</v>
      </c>
    </row>
    <row r="4" spans="1:44" ht="15" customHeight="1">
      <c r="B4" s="136" t="s">
        <v>216</v>
      </c>
      <c r="D4" s="98"/>
      <c r="H4" s="136" t="str">
        <f>B4</f>
        <v>Low Season: 03MAY15-29OCT15 / 02NOV15-24DEC15/31DEC15-01JAN16/04JAN16 -17MAR16/20MAR16-21APR16/24APR16 -27APR16 /02MAY16-27OCT16/30OCT16-22dec16</v>
      </c>
      <c r="J4" s="98"/>
      <c r="N4" s="136" t="str">
        <f>H4</f>
        <v>Low Season: 03MAY15-29OCT15 / 02NOV15-24DEC15/31DEC15-01JAN16/04JAN16 -17MAR16/20MAR16-21APR16/24APR16 -27APR16 /02MAY16-27OCT16/30OCT16-22dec16</v>
      </c>
      <c r="P4" s="98"/>
      <c r="T4" s="136" t="str">
        <f>N4</f>
        <v>Low Season: 03MAY15-29OCT15 / 02NOV15-24DEC15/31DEC15-01JAN16/04JAN16 -17MAR16/20MAR16-21APR16/24APR16 -27APR16 /02MAY16-27OCT16/30OCT16-22dec16</v>
      </c>
      <c r="V4" s="98"/>
      <c r="Z4" s="136" t="str">
        <f>T4</f>
        <v>Low Season: 03MAY15-29OCT15 / 02NOV15-24DEC15/31DEC15-01JAN16/04JAN16 -17MAR16/20MAR16-21APR16/24APR16 -27APR16 /02MAY16-27OCT16/30OCT16-22dec16</v>
      </c>
    </row>
    <row r="5" spans="1:44">
      <c r="B5" s="136"/>
      <c r="H5" s="136"/>
      <c r="N5" s="136"/>
      <c r="T5" s="136"/>
      <c r="Z5" s="136"/>
    </row>
    <row r="6" spans="1:44">
      <c r="B6" s="136"/>
      <c r="C6" s="95" t="s">
        <v>1</v>
      </c>
      <c r="D6" s="95" t="s">
        <v>2</v>
      </c>
      <c r="E6" s="95" t="s">
        <v>3</v>
      </c>
      <c r="F6" s="95" t="s">
        <v>4</v>
      </c>
      <c r="H6" s="136"/>
      <c r="I6" s="95" t="s">
        <v>1</v>
      </c>
      <c r="J6" s="95" t="s">
        <v>2</v>
      </c>
      <c r="K6" s="95" t="s">
        <v>3</v>
      </c>
      <c r="L6" s="95" t="s">
        <v>4</v>
      </c>
      <c r="N6" s="136"/>
      <c r="O6" s="95" t="s">
        <v>1</v>
      </c>
      <c r="P6" s="95" t="s">
        <v>2</v>
      </c>
      <c r="Q6" s="95" t="s">
        <v>3</v>
      </c>
      <c r="R6" s="95" t="s">
        <v>4</v>
      </c>
      <c r="T6" s="136"/>
      <c r="U6" s="95" t="s">
        <v>1</v>
      </c>
      <c r="V6" s="95" t="s">
        <v>2</v>
      </c>
      <c r="W6" s="95" t="s">
        <v>3</v>
      </c>
      <c r="X6" s="95" t="s">
        <v>4</v>
      </c>
      <c r="Z6" s="136"/>
      <c r="AA6" s="95" t="s">
        <v>36</v>
      </c>
      <c r="AB6" s="95" t="s">
        <v>22</v>
      </c>
      <c r="AC6" s="95" t="s">
        <v>186</v>
      </c>
      <c r="AD6" s="95" t="s">
        <v>172</v>
      </c>
      <c r="AE6" s="95" t="s">
        <v>2</v>
      </c>
      <c r="AF6" s="95" t="s">
        <v>77</v>
      </c>
      <c r="AG6" s="95" t="s">
        <v>17</v>
      </c>
      <c r="AH6" s="95" t="s">
        <v>18</v>
      </c>
      <c r="AI6" s="95" t="s">
        <v>19</v>
      </c>
      <c r="AJ6" s="95" t="s">
        <v>20</v>
      </c>
      <c r="AK6" s="95" t="s">
        <v>37</v>
      </c>
      <c r="AL6" s="95" t="s">
        <v>15</v>
      </c>
      <c r="AM6" s="95" t="s">
        <v>14</v>
      </c>
      <c r="AN6" s="95" t="s">
        <v>16</v>
      </c>
      <c r="AO6" s="95" t="s">
        <v>21</v>
      </c>
    </row>
    <row r="7" spans="1:44">
      <c r="B7" s="136"/>
      <c r="C7" s="95">
        <v>259</v>
      </c>
      <c r="D7" s="95">
        <v>274</v>
      </c>
      <c r="E7" s="95">
        <v>51.92</v>
      </c>
      <c r="F7" s="95">
        <f t="shared" ref="F7:F13" si="0">C7+D7+E7</f>
        <v>584.91999999999996</v>
      </c>
      <c r="H7" s="136"/>
      <c r="I7" s="95">
        <v>259</v>
      </c>
      <c r="J7" s="95">
        <v>274</v>
      </c>
      <c r="K7" s="95">
        <v>81.86</v>
      </c>
      <c r="L7" s="95">
        <f>I7+J7+K7</f>
        <v>614.86</v>
      </c>
      <c r="N7" s="136"/>
      <c r="O7" s="95">
        <v>381</v>
      </c>
      <c r="P7" s="95">
        <v>179.25</v>
      </c>
      <c r="Q7" s="95">
        <v>46.46</v>
      </c>
      <c r="R7" s="95">
        <f t="shared" ref="R7:R12" si="1">O7+P7+Q7</f>
        <v>606.71</v>
      </c>
      <c r="T7" s="136"/>
      <c r="U7" s="95">
        <v>401</v>
      </c>
      <c r="V7" s="95">
        <v>179.25</v>
      </c>
      <c r="W7" s="95">
        <v>39.03</v>
      </c>
      <c r="X7" s="95">
        <f>U7+V7+W7</f>
        <v>619.28</v>
      </c>
      <c r="Z7" s="136"/>
      <c r="AA7" s="95">
        <v>401</v>
      </c>
      <c r="AB7" s="95">
        <v>341</v>
      </c>
      <c r="AC7" s="95">
        <v>401</v>
      </c>
      <c r="AD7" s="95">
        <v>401</v>
      </c>
      <c r="AE7" s="95">
        <v>179.25</v>
      </c>
      <c r="AF7" s="95">
        <v>27.42</v>
      </c>
      <c r="AG7" s="95">
        <v>30.43</v>
      </c>
      <c r="AH7" s="95">
        <v>38.450000000000003</v>
      </c>
      <c r="AI7" s="95">
        <v>30.61</v>
      </c>
      <c r="AJ7" s="95">
        <v>37.06</v>
      </c>
      <c r="AK7" s="95">
        <f>AA7+AE7+AF7</f>
        <v>607.66999999999996</v>
      </c>
      <c r="AL7" s="95">
        <f>AD7+AE7+AG7</f>
        <v>610.67999999999995</v>
      </c>
      <c r="AM7" s="95">
        <f>AA7+AE7+AH7</f>
        <v>618.70000000000005</v>
      </c>
      <c r="AN7" s="95">
        <f>AA7+AE7+AI7</f>
        <v>610.86</v>
      </c>
      <c r="AO7" s="95">
        <f>AA7+AE7+AJ7</f>
        <v>617.30999999999995</v>
      </c>
    </row>
    <row r="8" spans="1:44">
      <c r="B8" s="136"/>
      <c r="C8" s="95">
        <v>326</v>
      </c>
      <c r="D8" s="95">
        <f>$D$7</f>
        <v>274</v>
      </c>
      <c r="E8" s="95">
        <f>$E$7</f>
        <v>51.92</v>
      </c>
      <c r="F8" s="95">
        <f t="shared" si="0"/>
        <v>651.91999999999996</v>
      </c>
      <c r="H8" s="136"/>
      <c r="I8" s="95">
        <v>326</v>
      </c>
      <c r="J8" s="95">
        <f>$J$7</f>
        <v>274</v>
      </c>
      <c r="K8" s="95">
        <f>$K$7</f>
        <v>81.86</v>
      </c>
      <c r="L8" s="95">
        <f>I8+J8+K8</f>
        <v>681.86</v>
      </c>
      <c r="N8" s="136"/>
      <c r="O8" s="95">
        <v>431</v>
      </c>
      <c r="P8" s="95">
        <f>$P$7</f>
        <v>179.25</v>
      </c>
      <c r="Q8" s="95">
        <f>$Q$7</f>
        <v>46.46</v>
      </c>
      <c r="R8" s="95">
        <f t="shared" si="1"/>
        <v>656.71</v>
      </c>
      <c r="T8" s="136"/>
      <c r="U8" s="95">
        <v>451</v>
      </c>
      <c r="V8" s="95">
        <f>$V$7</f>
        <v>179.25</v>
      </c>
      <c r="W8" s="95">
        <f>$W$7</f>
        <v>39.03</v>
      </c>
      <c r="X8" s="95">
        <f>U8+V8+W8</f>
        <v>669.28</v>
      </c>
      <c r="Z8" s="136"/>
      <c r="AA8" s="95">
        <v>451</v>
      </c>
      <c r="AB8" s="95">
        <v>391</v>
      </c>
      <c r="AC8" s="95">
        <v>451</v>
      </c>
      <c r="AD8" s="95">
        <v>451</v>
      </c>
      <c r="AE8" s="95">
        <f>$AE$7</f>
        <v>179.25</v>
      </c>
      <c r="AF8" s="95">
        <f t="shared" ref="AF8:AF13" si="2">$AF$7</f>
        <v>27.42</v>
      </c>
      <c r="AG8" s="95">
        <f>$AG$7</f>
        <v>30.43</v>
      </c>
      <c r="AH8" s="95">
        <f t="shared" ref="AH8:AH13" si="3">$AH$7</f>
        <v>38.450000000000003</v>
      </c>
      <c r="AI8" s="95">
        <f t="shared" ref="AI8:AI13" si="4">$AI$7</f>
        <v>30.61</v>
      </c>
      <c r="AJ8" s="95">
        <f t="shared" ref="AJ8:AJ13" si="5">$AJ$7</f>
        <v>37.06</v>
      </c>
      <c r="AK8" s="95">
        <f t="shared" ref="AK8:AK13" si="6">AA8+AE8+AF8</f>
        <v>657.67</v>
      </c>
      <c r="AL8" s="95">
        <f t="shared" ref="AL8:AL13" si="7">AD8+AE8+AG8</f>
        <v>660.68</v>
      </c>
      <c r="AM8" s="95">
        <f t="shared" ref="AM8:AM13" si="8">AA8+AE8+AH8</f>
        <v>668.7</v>
      </c>
      <c r="AN8" s="95">
        <f t="shared" ref="AN8:AN13" si="9">AA8+AE8+AI8</f>
        <v>660.86</v>
      </c>
      <c r="AO8" s="95">
        <f t="shared" ref="AO8:AO13" si="10">AA8+AE8+AJ8</f>
        <v>667.31</v>
      </c>
    </row>
    <row r="9" spans="1:44">
      <c r="B9" s="136"/>
      <c r="C9" s="95">
        <v>392</v>
      </c>
      <c r="D9" s="95">
        <f t="shared" ref="D9:D13" si="11">$D$7</f>
        <v>274</v>
      </c>
      <c r="E9" s="95">
        <f t="shared" ref="E9:E13" si="12">$E$7</f>
        <v>51.92</v>
      </c>
      <c r="F9" s="95">
        <f t="shared" si="0"/>
        <v>717.92</v>
      </c>
      <c r="H9" s="136"/>
      <c r="I9" s="95">
        <v>392</v>
      </c>
      <c r="J9" s="95">
        <f t="shared" ref="J9:J13" si="13">$J$7</f>
        <v>274</v>
      </c>
      <c r="K9" s="95">
        <f t="shared" ref="K9:K13" si="14">$K$7</f>
        <v>81.86</v>
      </c>
      <c r="L9" s="95">
        <f t="shared" ref="L9:L10" si="15">I9+J9+K9</f>
        <v>747.86</v>
      </c>
      <c r="N9" s="136"/>
      <c r="O9" s="95">
        <v>501</v>
      </c>
      <c r="P9" s="95">
        <f t="shared" ref="P9:P13" si="16">$P$7</f>
        <v>179.25</v>
      </c>
      <c r="Q9" s="95">
        <f t="shared" ref="Q9:Q13" si="17">$Q$7</f>
        <v>46.46</v>
      </c>
      <c r="R9" s="95">
        <f t="shared" si="1"/>
        <v>726.71</v>
      </c>
      <c r="T9" s="136"/>
      <c r="U9" s="95">
        <v>521</v>
      </c>
      <c r="V9" s="95">
        <f t="shared" ref="V9:V13" si="18">$V$7</f>
        <v>179.25</v>
      </c>
      <c r="W9" s="95">
        <f t="shared" ref="W9:W13" si="19">$W$7</f>
        <v>39.03</v>
      </c>
      <c r="X9" s="95">
        <f t="shared" ref="X9:X10" si="20">U9+V9+W9</f>
        <v>739.28</v>
      </c>
      <c r="Z9" s="136"/>
      <c r="AA9" s="95">
        <v>521</v>
      </c>
      <c r="AB9" s="95">
        <v>461</v>
      </c>
      <c r="AC9" s="95">
        <v>521</v>
      </c>
      <c r="AD9" s="95">
        <v>521</v>
      </c>
      <c r="AE9" s="95">
        <f t="shared" ref="AE9:AE13" si="21">$AE$7</f>
        <v>179.25</v>
      </c>
      <c r="AF9" s="95">
        <f t="shared" si="2"/>
        <v>27.42</v>
      </c>
      <c r="AG9" s="95">
        <f t="shared" ref="AG9:AG13" si="22">$AG$7</f>
        <v>30.43</v>
      </c>
      <c r="AH9" s="95">
        <f t="shared" si="3"/>
        <v>38.450000000000003</v>
      </c>
      <c r="AI9" s="95">
        <f t="shared" si="4"/>
        <v>30.61</v>
      </c>
      <c r="AJ9" s="95">
        <f t="shared" si="5"/>
        <v>37.06</v>
      </c>
      <c r="AK9" s="95">
        <f t="shared" si="6"/>
        <v>727.67</v>
      </c>
      <c r="AL9" s="95">
        <f t="shared" si="7"/>
        <v>730.68</v>
      </c>
      <c r="AM9" s="95">
        <f t="shared" si="8"/>
        <v>738.7</v>
      </c>
      <c r="AN9" s="95">
        <f t="shared" si="9"/>
        <v>730.86</v>
      </c>
      <c r="AO9" s="95">
        <f t="shared" si="10"/>
        <v>737.31</v>
      </c>
    </row>
    <row r="10" spans="1:44">
      <c r="B10" s="136"/>
      <c r="C10" s="95">
        <v>459</v>
      </c>
      <c r="D10" s="95">
        <f t="shared" si="11"/>
        <v>274</v>
      </c>
      <c r="E10" s="95">
        <f t="shared" si="12"/>
        <v>51.92</v>
      </c>
      <c r="F10" s="95">
        <f t="shared" si="0"/>
        <v>784.92</v>
      </c>
      <c r="H10" s="136"/>
      <c r="I10" s="95">
        <v>459</v>
      </c>
      <c r="J10" s="95">
        <f t="shared" si="13"/>
        <v>274</v>
      </c>
      <c r="K10" s="95">
        <f t="shared" si="14"/>
        <v>81.86</v>
      </c>
      <c r="L10" s="95">
        <f t="shared" si="15"/>
        <v>814.86</v>
      </c>
      <c r="N10" s="136"/>
      <c r="O10" s="95">
        <v>581</v>
      </c>
      <c r="P10" s="95">
        <f t="shared" si="16"/>
        <v>179.25</v>
      </c>
      <c r="Q10" s="95">
        <f t="shared" si="17"/>
        <v>46.46</v>
      </c>
      <c r="R10" s="95">
        <f t="shared" si="1"/>
        <v>806.71</v>
      </c>
      <c r="T10" s="136"/>
      <c r="U10" s="95">
        <v>601</v>
      </c>
      <c r="V10" s="95">
        <f t="shared" si="18"/>
        <v>179.25</v>
      </c>
      <c r="W10" s="95">
        <f t="shared" si="19"/>
        <v>39.03</v>
      </c>
      <c r="X10" s="95">
        <f t="shared" si="20"/>
        <v>819.28</v>
      </c>
      <c r="Z10" s="136"/>
      <c r="AA10" s="95">
        <v>601</v>
      </c>
      <c r="AB10" s="95">
        <v>541</v>
      </c>
      <c r="AC10" s="95">
        <v>601</v>
      </c>
      <c r="AD10" s="95">
        <v>601</v>
      </c>
      <c r="AE10" s="95">
        <f t="shared" si="21"/>
        <v>179.25</v>
      </c>
      <c r="AF10" s="95">
        <f t="shared" si="2"/>
        <v>27.42</v>
      </c>
      <c r="AG10" s="95">
        <f t="shared" si="22"/>
        <v>30.43</v>
      </c>
      <c r="AH10" s="95">
        <f t="shared" si="3"/>
        <v>38.450000000000003</v>
      </c>
      <c r="AI10" s="95">
        <f t="shared" si="4"/>
        <v>30.61</v>
      </c>
      <c r="AJ10" s="95">
        <f t="shared" si="5"/>
        <v>37.06</v>
      </c>
      <c r="AK10" s="95">
        <f t="shared" si="6"/>
        <v>807.67</v>
      </c>
      <c r="AL10" s="95">
        <f t="shared" si="7"/>
        <v>810.68</v>
      </c>
      <c r="AM10" s="95">
        <f t="shared" si="8"/>
        <v>818.7</v>
      </c>
      <c r="AN10" s="95">
        <f t="shared" si="9"/>
        <v>810.86</v>
      </c>
      <c r="AO10" s="95">
        <f t="shared" si="10"/>
        <v>817.31</v>
      </c>
    </row>
    <row r="11" spans="1:44">
      <c r="B11" s="136"/>
      <c r="C11" s="95">
        <v>629</v>
      </c>
      <c r="D11" s="95">
        <f t="shared" si="11"/>
        <v>274</v>
      </c>
      <c r="E11" s="95">
        <f t="shared" si="12"/>
        <v>51.92</v>
      </c>
      <c r="F11" s="95">
        <f t="shared" si="0"/>
        <v>954.92</v>
      </c>
      <c r="H11" s="136"/>
      <c r="I11" s="95">
        <v>629</v>
      </c>
      <c r="J11" s="95">
        <f t="shared" si="13"/>
        <v>274</v>
      </c>
      <c r="K11" s="95">
        <f t="shared" si="14"/>
        <v>81.86</v>
      </c>
      <c r="L11" s="95">
        <f>I11+J11+K11</f>
        <v>984.86</v>
      </c>
      <c r="N11" s="136"/>
      <c r="O11" s="95">
        <v>731</v>
      </c>
      <c r="P11" s="95">
        <f t="shared" si="16"/>
        <v>179.25</v>
      </c>
      <c r="Q11" s="95">
        <f t="shared" si="17"/>
        <v>46.46</v>
      </c>
      <c r="R11" s="95">
        <f t="shared" si="1"/>
        <v>956.71</v>
      </c>
      <c r="T11" s="136"/>
      <c r="U11" s="95">
        <v>751</v>
      </c>
      <c r="V11" s="95">
        <f t="shared" si="18"/>
        <v>179.25</v>
      </c>
      <c r="W11" s="95">
        <f t="shared" si="19"/>
        <v>39.03</v>
      </c>
      <c r="X11" s="95">
        <f>U11+V11+W11</f>
        <v>969.28</v>
      </c>
      <c r="Z11" s="136"/>
      <c r="AA11" s="95">
        <v>751</v>
      </c>
      <c r="AB11" s="95">
        <v>691</v>
      </c>
      <c r="AC11" s="95">
        <v>751</v>
      </c>
      <c r="AD11" s="95">
        <v>751</v>
      </c>
      <c r="AE11" s="95">
        <f t="shared" si="21"/>
        <v>179.25</v>
      </c>
      <c r="AF11" s="95">
        <f t="shared" si="2"/>
        <v>27.42</v>
      </c>
      <c r="AG11" s="95">
        <f t="shared" si="22"/>
        <v>30.43</v>
      </c>
      <c r="AH11" s="95">
        <f t="shared" si="3"/>
        <v>38.450000000000003</v>
      </c>
      <c r="AI11" s="95">
        <f t="shared" si="4"/>
        <v>30.61</v>
      </c>
      <c r="AJ11" s="95">
        <f t="shared" si="5"/>
        <v>37.06</v>
      </c>
      <c r="AK11" s="95">
        <f t="shared" si="6"/>
        <v>957.67</v>
      </c>
      <c r="AL11" s="95">
        <f t="shared" si="7"/>
        <v>960.68</v>
      </c>
      <c r="AM11" s="95">
        <f t="shared" si="8"/>
        <v>968.7</v>
      </c>
      <c r="AN11" s="95">
        <f t="shared" si="9"/>
        <v>960.86</v>
      </c>
      <c r="AO11" s="95">
        <f t="shared" si="10"/>
        <v>967.31</v>
      </c>
    </row>
    <row r="12" spans="1:44">
      <c r="B12" s="136"/>
      <c r="C12" s="95">
        <v>799</v>
      </c>
      <c r="D12" s="95">
        <f t="shared" si="11"/>
        <v>274</v>
      </c>
      <c r="E12" s="95">
        <f t="shared" si="12"/>
        <v>51.92</v>
      </c>
      <c r="F12" s="95">
        <f t="shared" si="0"/>
        <v>1124.92</v>
      </c>
      <c r="H12" s="136"/>
      <c r="I12" s="95">
        <v>799</v>
      </c>
      <c r="J12" s="95">
        <f t="shared" si="13"/>
        <v>274</v>
      </c>
      <c r="K12" s="95">
        <f t="shared" si="14"/>
        <v>81.86</v>
      </c>
      <c r="L12" s="95">
        <f t="shared" ref="L12:L13" si="23">I12+J12+K12</f>
        <v>1154.8599999999999</v>
      </c>
      <c r="N12" s="136"/>
      <c r="O12" s="95">
        <v>1031</v>
      </c>
      <c r="P12" s="95">
        <f t="shared" si="16"/>
        <v>179.25</v>
      </c>
      <c r="Q12" s="95">
        <f t="shared" si="17"/>
        <v>46.46</v>
      </c>
      <c r="R12" s="95">
        <f t="shared" si="1"/>
        <v>1256.71</v>
      </c>
      <c r="T12" s="136"/>
      <c r="U12" s="95">
        <v>1051</v>
      </c>
      <c r="V12" s="95">
        <f t="shared" si="18"/>
        <v>179.25</v>
      </c>
      <c r="W12" s="95">
        <f t="shared" si="19"/>
        <v>39.03</v>
      </c>
      <c r="X12" s="95">
        <f t="shared" ref="X12" si="24">U12+V12+W12</f>
        <v>1269.28</v>
      </c>
      <c r="Z12" s="136"/>
      <c r="AA12" s="95">
        <v>1051</v>
      </c>
      <c r="AB12" s="95">
        <v>991</v>
      </c>
      <c r="AC12" s="95">
        <v>1051</v>
      </c>
      <c r="AD12" s="95">
        <v>1051</v>
      </c>
      <c r="AE12" s="95">
        <f t="shared" si="21"/>
        <v>179.25</v>
      </c>
      <c r="AF12" s="95">
        <f t="shared" si="2"/>
        <v>27.42</v>
      </c>
      <c r="AG12" s="95">
        <f t="shared" si="22"/>
        <v>30.43</v>
      </c>
      <c r="AH12" s="95">
        <f t="shared" si="3"/>
        <v>38.450000000000003</v>
      </c>
      <c r="AI12" s="95">
        <f t="shared" si="4"/>
        <v>30.61</v>
      </c>
      <c r="AJ12" s="95">
        <f t="shared" si="5"/>
        <v>37.06</v>
      </c>
      <c r="AK12" s="95">
        <f t="shared" si="6"/>
        <v>1257.67</v>
      </c>
      <c r="AL12" s="95">
        <f t="shared" si="7"/>
        <v>1260.68</v>
      </c>
      <c r="AM12" s="95">
        <f t="shared" si="8"/>
        <v>1268.7</v>
      </c>
      <c r="AN12" s="95">
        <f t="shared" si="9"/>
        <v>1260.8599999999999</v>
      </c>
      <c r="AO12" s="95">
        <f t="shared" si="10"/>
        <v>1267.31</v>
      </c>
    </row>
    <row r="13" spans="1:44">
      <c r="B13" s="136"/>
      <c r="C13" s="95">
        <v>968</v>
      </c>
      <c r="D13" s="95">
        <f t="shared" si="11"/>
        <v>274</v>
      </c>
      <c r="E13" s="95">
        <f t="shared" si="12"/>
        <v>51.92</v>
      </c>
      <c r="F13" s="95">
        <f t="shared" si="0"/>
        <v>1293.92</v>
      </c>
      <c r="H13" s="136"/>
      <c r="I13" s="95">
        <v>968</v>
      </c>
      <c r="J13" s="95">
        <f t="shared" si="13"/>
        <v>274</v>
      </c>
      <c r="K13" s="95">
        <f t="shared" si="14"/>
        <v>81.86</v>
      </c>
      <c r="L13" s="95">
        <f t="shared" si="23"/>
        <v>1323.86</v>
      </c>
      <c r="N13" s="136"/>
      <c r="O13" s="95">
        <v>1631</v>
      </c>
      <c r="P13" s="95">
        <f t="shared" si="16"/>
        <v>179.25</v>
      </c>
      <c r="Q13" s="95">
        <f t="shared" si="17"/>
        <v>46.46</v>
      </c>
      <c r="R13" s="95">
        <f t="shared" ref="R13" si="25">O13+P13+Q13</f>
        <v>1856.71</v>
      </c>
      <c r="T13" s="136"/>
      <c r="U13" s="95">
        <v>1651</v>
      </c>
      <c r="V13" s="95">
        <f t="shared" si="18"/>
        <v>179.25</v>
      </c>
      <c r="W13" s="95">
        <f t="shared" si="19"/>
        <v>39.03</v>
      </c>
      <c r="X13" s="95">
        <f t="shared" ref="X13" si="26">U13+V13+W13</f>
        <v>1869.28</v>
      </c>
      <c r="Z13" s="136"/>
      <c r="AA13" s="95">
        <v>1651</v>
      </c>
      <c r="AB13" s="95">
        <v>1591</v>
      </c>
      <c r="AC13" s="95">
        <v>1651</v>
      </c>
      <c r="AD13" s="95">
        <v>1651</v>
      </c>
      <c r="AE13" s="95">
        <f t="shared" si="21"/>
        <v>179.25</v>
      </c>
      <c r="AF13" s="95">
        <f t="shared" si="2"/>
        <v>27.42</v>
      </c>
      <c r="AG13" s="95">
        <f t="shared" si="22"/>
        <v>30.43</v>
      </c>
      <c r="AH13" s="95">
        <f t="shared" si="3"/>
        <v>38.450000000000003</v>
      </c>
      <c r="AI13" s="95">
        <f t="shared" si="4"/>
        <v>30.61</v>
      </c>
      <c r="AJ13" s="95">
        <f t="shared" si="5"/>
        <v>37.06</v>
      </c>
      <c r="AK13" s="95">
        <f t="shared" si="6"/>
        <v>1857.67</v>
      </c>
      <c r="AL13" s="95">
        <f t="shared" si="7"/>
        <v>1860.68</v>
      </c>
      <c r="AM13" s="95">
        <f t="shared" si="8"/>
        <v>1868.7</v>
      </c>
      <c r="AN13" s="95">
        <f t="shared" si="9"/>
        <v>1860.86</v>
      </c>
      <c r="AO13" s="95">
        <f t="shared" si="10"/>
        <v>1867.31</v>
      </c>
    </row>
    <row r="14" spans="1:44">
      <c r="B14" s="136"/>
      <c r="H14" s="136"/>
      <c r="N14" s="136"/>
      <c r="T14" s="136"/>
      <c r="Z14" s="136"/>
      <c r="AA14" s="95"/>
      <c r="AB14" s="95"/>
      <c r="AC14" s="95"/>
      <c r="AD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</row>
    <row r="15" spans="1:44">
      <c r="B15" s="111"/>
      <c r="H15" s="111"/>
      <c r="N15" s="111"/>
      <c r="T15" s="111"/>
      <c r="Z15" s="111"/>
      <c r="AA15" s="95"/>
      <c r="AB15" s="95"/>
      <c r="AC15" s="95"/>
      <c r="AD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</row>
    <row r="16" spans="1:44">
      <c r="B16" s="111"/>
      <c r="H16" s="111"/>
      <c r="N16" s="111"/>
      <c r="T16" s="111"/>
      <c r="Z16" s="111"/>
      <c r="AA16" s="95"/>
      <c r="AB16" s="95"/>
      <c r="AC16" s="95"/>
      <c r="AD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</row>
    <row r="17" spans="2:41">
      <c r="AF17" s="95"/>
      <c r="AG17" s="95"/>
      <c r="AH17" s="95"/>
      <c r="AI17" s="95"/>
      <c r="AJ17" s="95"/>
      <c r="AK17" s="95"/>
      <c r="AL17" s="95"/>
      <c r="AM17" s="95"/>
      <c r="AN17" s="95"/>
      <c r="AO17" s="95"/>
    </row>
    <row r="18" spans="2:41" ht="15" hidden="1" customHeight="1">
      <c r="B18" s="136" t="s">
        <v>212</v>
      </c>
      <c r="C18" s="95" t="s">
        <v>1</v>
      </c>
      <c r="D18" s="95" t="s">
        <v>2</v>
      </c>
      <c r="E18" s="95" t="s">
        <v>3</v>
      </c>
      <c r="F18" s="95" t="s">
        <v>4</v>
      </c>
      <c r="H18" s="136" t="str">
        <f>B18</f>
        <v>Shoulder
12Dec- 17Dec</v>
      </c>
      <c r="I18" s="95" t="s">
        <v>1</v>
      </c>
      <c r="J18" s="95" t="s">
        <v>2</v>
      </c>
      <c r="K18" s="95" t="s">
        <v>3</v>
      </c>
      <c r="L18" s="95" t="s">
        <v>4</v>
      </c>
      <c r="N18" s="136" t="str">
        <f>B18</f>
        <v>Shoulder
12Dec- 17Dec</v>
      </c>
      <c r="O18" s="95" t="s">
        <v>1</v>
      </c>
      <c r="P18" s="95" t="s">
        <v>2</v>
      </c>
      <c r="Q18" s="95" t="s">
        <v>3</v>
      </c>
      <c r="R18" s="95" t="s">
        <v>4</v>
      </c>
      <c r="T18" s="136" t="str">
        <f>B18</f>
        <v>Shoulder
12Dec- 17Dec</v>
      </c>
      <c r="U18" s="95" t="s">
        <v>1</v>
      </c>
      <c r="V18" s="95" t="s">
        <v>2</v>
      </c>
      <c r="W18" s="95" t="s">
        <v>3</v>
      </c>
      <c r="X18" s="95" t="s">
        <v>4</v>
      </c>
      <c r="Z18" s="136" t="str">
        <f>H18</f>
        <v>Shoulder
12Dec- 17Dec</v>
      </c>
      <c r="AA18" s="95" t="s">
        <v>36</v>
      </c>
      <c r="AB18" s="95" t="s">
        <v>22</v>
      </c>
      <c r="AC18" s="95" t="s">
        <v>186</v>
      </c>
      <c r="AD18" s="95" t="s">
        <v>172</v>
      </c>
      <c r="AE18" s="95" t="s">
        <v>2</v>
      </c>
      <c r="AF18" s="95" t="s">
        <v>77</v>
      </c>
      <c r="AG18" s="95" t="s">
        <v>17</v>
      </c>
      <c r="AH18" s="95" t="s">
        <v>18</v>
      </c>
      <c r="AI18" s="95" t="s">
        <v>19</v>
      </c>
      <c r="AJ18" s="95" t="s">
        <v>20</v>
      </c>
      <c r="AK18" s="95" t="s">
        <v>37</v>
      </c>
      <c r="AL18" s="95" t="s">
        <v>15</v>
      </c>
      <c r="AM18" s="95" t="s">
        <v>14</v>
      </c>
      <c r="AN18" s="95" t="s">
        <v>16</v>
      </c>
      <c r="AO18" s="95" t="s">
        <v>21</v>
      </c>
    </row>
    <row r="19" spans="2:41" hidden="1">
      <c r="B19" s="136"/>
      <c r="C19" s="95">
        <v>296</v>
      </c>
      <c r="D19" s="95">
        <f t="shared" ref="D19:D25" si="27">$D$7</f>
        <v>274</v>
      </c>
      <c r="E19" s="95">
        <f t="shared" ref="E19:E25" si="28">$E$7</f>
        <v>51.92</v>
      </c>
      <c r="F19" s="95">
        <f t="shared" ref="F19:F25" si="29">C19+D19+E19</f>
        <v>621.91999999999996</v>
      </c>
      <c r="H19" s="136"/>
      <c r="I19" s="95">
        <v>296</v>
      </c>
      <c r="J19" s="95">
        <f t="shared" ref="J19:J25" si="30">$J$7</f>
        <v>274</v>
      </c>
      <c r="K19" s="95">
        <f t="shared" ref="K19:K25" si="31">$K$7</f>
        <v>81.86</v>
      </c>
      <c r="L19" s="95">
        <f t="shared" ref="L19:L25" si="32">I19+J19+K19</f>
        <v>651.86</v>
      </c>
      <c r="N19" s="136"/>
      <c r="O19" s="95">
        <v>499</v>
      </c>
      <c r="P19" s="95">
        <f t="shared" ref="P19:P25" si="33">$P$7</f>
        <v>179.25</v>
      </c>
      <c r="Q19" s="95">
        <f t="shared" ref="Q19:Q25" si="34">$Q$7</f>
        <v>46.46</v>
      </c>
      <c r="R19" s="95">
        <f t="shared" ref="R19:R24" si="35">O19+P19+Q19</f>
        <v>724.71</v>
      </c>
      <c r="T19" s="136"/>
      <c r="U19" s="95">
        <v>536</v>
      </c>
      <c r="V19" s="95">
        <f t="shared" ref="V19:V25" si="36">$V$7</f>
        <v>179.25</v>
      </c>
      <c r="W19" s="95">
        <f t="shared" ref="W19:W25" si="37">$W$7</f>
        <v>39.03</v>
      </c>
      <c r="X19" s="95">
        <f t="shared" ref="X19:X24" si="38">U19+V19+W19</f>
        <v>754.28</v>
      </c>
      <c r="Z19" s="136"/>
      <c r="AA19" s="95">
        <v>586</v>
      </c>
      <c r="AB19" s="95">
        <v>586</v>
      </c>
      <c r="AC19" s="95">
        <v>586</v>
      </c>
      <c r="AD19" s="95">
        <v>586</v>
      </c>
      <c r="AE19" s="95">
        <f t="shared" ref="AE19:AE25" si="39">$AE$7</f>
        <v>179.25</v>
      </c>
      <c r="AF19" s="95">
        <f t="shared" ref="AF19:AF25" si="40">$AF$7</f>
        <v>27.42</v>
      </c>
      <c r="AG19" s="95">
        <f t="shared" ref="AG19:AG25" si="41">$AG$7</f>
        <v>30.43</v>
      </c>
      <c r="AH19" s="95">
        <f t="shared" ref="AH19:AH25" si="42">$AH$7</f>
        <v>38.450000000000003</v>
      </c>
      <c r="AI19" s="95">
        <f t="shared" ref="AI19:AI25" si="43">$AI$7</f>
        <v>30.61</v>
      </c>
      <c r="AJ19" s="95">
        <f t="shared" ref="AJ19:AJ25" si="44">$AJ$7</f>
        <v>37.06</v>
      </c>
      <c r="AK19" s="95">
        <f>AA19+AE19+AF19</f>
        <v>792.67</v>
      </c>
      <c r="AL19" s="95">
        <f t="shared" ref="AL19:AL25" si="45">AD19+AE19+AG19</f>
        <v>795.68</v>
      </c>
      <c r="AM19" s="95">
        <f t="shared" ref="AM19:AM25" si="46">AA19+AE19+AH19</f>
        <v>803.7</v>
      </c>
      <c r="AN19" s="95">
        <f t="shared" ref="AN19:AN25" si="47">AA19+AE19+AI19</f>
        <v>795.86</v>
      </c>
      <c r="AO19" s="95">
        <f t="shared" ref="AO19:AO25" si="48">AA19+AE19+AJ19</f>
        <v>802.31</v>
      </c>
    </row>
    <row r="20" spans="2:41" hidden="1">
      <c r="B20" s="136"/>
      <c r="C20" s="95">
        <v>355</v>
      </c>
      <c r="D20" s="95">
        <f t="shared" si="27"/>
        <v>274</v>
      </c>
      <c r="E20" s="95">
        <f t="shared" si="28"/>
        <v>51.92</v>
      </c>
      <c r="F20" s="95">
        <f t="shared" ref="F20:F21" si="49">C20+D20+E20</f>
        <v>680.92</v>
      </c>
      <c r="H20" s="136"/>
      <c r="I20" s="95">
        <v>355</v>
      </c>
      <c r="J20" s="95">
        <f t="shared" si="30"/>
        <v>274</v>
      </c>
      <c r="K20" s="95">
        <f t="shared" si="31"/>
        <v>81.86</v>
      </c>
      <c r="L20" s="95">
        <f t="shared" ref="L20:L21" si="50">I20+J20+K20</f>
        <v>710.86</v>
      </c>
      <c r="N20" s="136"/>
      <c r="O20" s="95">
        <v>558</v>
      </c>
      <c r="P20" s="95">
        <f t="shared" si="33"/>
        <v>179.25</v>
      </c>
      <c r="Q20" s="95">
        <f t="shared" si="34"/>
        <v>46.46</v>
      </c>
      <c r="R20" s="95">
        <f t="shared" ref="R20:R21" si="51">O20+P20+Q20</f>
        <v>783.71</v>
      </c>
      <c r="T20" s="136"/>
      <c r="U20" s="95">
        <v>595</v>
      </c>
      <c r="V20" s="95">
        <f t="shared" si="36"/>
        <v>179.25</v>
      </c>
      <c r="W20" s="95">
        <f t="shared" si="37"/>
        <v>39.03</v>
      </c>
      <c r="X20" s="95">
        <f t="shared" ref="X20:X21" si="52">U20+V20+W20</f>
        <v>813.28</v>
      </c>
      <c r="Z20" s="136"/>
      <c r="AA20" s="95">
        <v>645</v>
      </c>
      <c r="AB20" s="95">
        <v>645</v>
      </c>
      <c r="AC20" s="95">
        <v>645</v>
      </c>
      <c r="AD20" s="95">
        <v>645</v>
      </c>
      <c r="AE20" s="95">
        <f t="shared" si="39"/>
        <v>179.25</v>
      </c>
      <c r="AF20" s="95">
        <f t="shared" si="40"/>
        <v>27.42</v>
      </c>
      <c r="AG20" s="95">
        <f t="shared" si="41"/>
        <v>30.43</v>
      </c>
      <c r="AH20" s="95">
        <f t="shared" si="42"/>
        <v>38.450000000000003</v>
      </c>
      <c r="AI20" s="95">
        <f t="shared" si="43"/>
        <v>30.61</v>
      </c>
      <c r="AJ20" s="95">
        <f t="shared" si="44"/>
        <v>37.06</v>
      </c>
      <c r="AK20" s="95">
        <f t="shared" ref="AK20:AK25" si="53">AA20+AE20+AF20</f>
        <v>851.67</v>
      </c>
      <c r="AL20" s="95">
        <f t="shared" si="45"/>
        <v>854.68</v>
      </c>
      <c r="AM20" s="95">
        <f t="shared" si="46"/>
        <v>862.7</v>
      </c>
      <c r="AN20" s="95">
        <f t="shared" si="47"/>
        <v>854.86</v>
      </c>
      <c r="AO20" s="95">
        <f t="shared" si="48"/>
        <v>861.31</v>
      </c>
    </row>
    <row r="21" spans="2:41" hidden="1">
      <c r="B21" s="136"/>
      <c r="C21" s="95">
        <v>414</v>
      </c>
      <c r="D21" s="95">
        <f t="shared" si="27"/>
        <v>274</v>
      </c>
      <c r="E21" s="95">
        <f t="shared" si="28"/>
        <v>51.92</v>
      </c>
      <c r="F21" s="95">
        <f t="shared" si="49"/>
        <v>739.92</v>
      </c>
      <c r="H21" s="136"/>
      <c r="I21" s="95">
        <v>414</v>
      </c>
      <c r="J21" s="95">
        <f t="shared" si="30"/>
        <v>274</v>
      </c>
      <c r="K21" s="95">
        <f t="shared" si="31"/>
        <v>81.86</v>
      </c>
      <c r="L21" s="95">
        <f t="shared" si="50"/>
        <v>769.86</v>
      </c>
      <c r="N21" s="136"/>
      <c r="O21" s="95">
        <v>617</v>
      </c>
      <c r="P21" s="95">
        <f t="shared" si="33"/>
        <v>179.25</v>
      </c>
      <c r="Q21" s="95">
        <f t="shared" si="34"/>
        <v>46.46</v>
      </c>
      <c r="R21" s="95">
        <f t="shared" si="51"/>
        <v>842.71</v>
      </c>
      <c r="T21" s="136"/>
      <c r="U21" s="95">
        <v>654</v>
      </c>
      <c r="V21" s="95">
        <f t="shared" si="36"/>
        <v>179.25</v>
      </c>
      <c r="W21" s="95">
        <f t="shared" si="37"/>
        <v>39.03</v>
      </c>
      <c r="X21" s="95">
        <f t="shared" si="52"/>
        <v>872.28</v>
      </c>
      <c r="Z21" s="136"/>
      <c r="AA21" s="95">
        <v>704</v>
      </c>
      <c r="AB21" s="95">
        <v>704</v>
      </c>
      <c r="AC21" s="95">
        <v>704</v>
      </c>
      <c r="AD21" s="95">
        <v>704</v>
      </c>
      <c r="AE21" s="95">
        <f t="shared" si="39"/>
        <v>179.25</v>
      </c>
      <c r="AF21" s="95">
        <f t="shared" si="40"/>
        <v>27.42</v>
      </c>
      <c r="AG21" s="95">
        <f t="shared" si="41"/>
        <v>30.43</v>
      </c>
      <c r="AH21" s="95">
        <f t="shared" si="42"/>
        <v>38.450000000000003</v>
      </c>
      <c r="AI21" s="95">
        <f t="shared" si="43"/>
        <v>30.61</v>
      </c>
      <c r="AJ21" s="95">
        <f t="shared" si="44"/>
        <v>37.06</v>
      </c>
      <c r="AK21" s="95">
        <f t="shared" si="53"/>
        <v>910.67</v>
      </c>
      <c r="AL21" s="95">
        <f t="shared" si="45"/>
        <v>913.68</v>
      </c>
      <c r="AM21" s="95">
        <f t="shared" si="46"/>
        <v>921.7</v>
      </c>
      <c r="AN21" s="95">
        <f t="shared" si="47"/>
        <v>913.86</v>
      </c>
      <c r="AO21" s="95">
        <f t="shared" si="48"/>
        <v>920.31</v>
      </c>
    </row>
    <row r="22" spans="2:41" hidden="1">
      <c r="B22" s="136"/>
      <c r="C22" s="95">
        <v>473</v>
      </c>
      <c r="D22" s="95">
        <f t="shared" si="27"/>
        <v>274</v>
      </c>
      <c r="E22" s="95">
        <f t="shared" si="28"/>
        <v>51.92</v>
      </c>
      <c r="F22" s="95">
        <f t="shared" si="29"/>
        <v>798.92</v>
      </c>
      <c r="H22" s="136"/>
      <c r="I22" s="95">
        <v>473</v>
      </c>
      <c r="J22" s="95">
        <f t="shared" si="30"/>
        <v>274</v>
      </c>
      <c r="K22" s="95">
        <f t="shared" si="31"/>
        <v>81.86</v>
      </c>
      <c r="L22" s="95">
        <f t="shared" si="32"/>
        <v>828.86</v>
      </c>
      <c r="N22" s="136"/>
      <c r="O22" s="95">
        <v>677</v>
      </c>
      <c r="P22" s="95">
        <f t="shared" si="33"/>
        <v>179.25</v>
      </c>
      <c r="Q22" s="95">
        <f t="shared" si="34"/>
        <v>46.46</v>
      </c>
      <c r="R22" s="95">
        <f t="shared" si="35"/>
        <v>902.71</v>
      </c>
      <c r="T22" s="136"/>
      <c r="U22" s="95">
        <v>714</v>
      </c>
      <c r="V22" s="95">
        <f t="shared" si="36"/>
        <v>179.25</v>
      </c>
      <c r="W22" s="95">
        <f t="shared" si="37"/>
        <v>39.03</v>
      </c>
      <c r="X22" s="95">
        <f t="shared" si="38"/>
        <v>932.28</v>
      </c>
      <c r="Z22" s="136"/>
      <c r="AA22" s="95">
        <v>763</v>
      </c>
      <c r="AB22" s="95">
        <v>763</v>
      </c>
      <c r="AC22" s="95">
        <v>763</v>
      </c>
      <c r="AD22" s="95">
        <v>763</v>
      </c>
      <c r="AE22" s="95">
        <f t="shared" si="39"/>
        <v>179.25</v>
      </c>
      <c r="AF22" s="95">
        <f t="shared" si="40"/>
        <v>27.42</v>
      </c>
      <c r="AG22" s="95">
        <f t="shared" si="41"/>
        <v>30.43</v>
      </c>
      <c r="AH22" s="95">
        <f t="shared" si="42"/>
        <v>38.450000000000003</v>
      </c>
      <c r="AI22" s="95">
        <f t="shared" si="43"/>
        <v>30.61</v>
      </c>
      <c r="AJ22" s="95">
        <f t="shared" si="44"/>
        <v>37.06</v>
      </c>
      <c r="AK22" s="95">
        <f t="shared" si="53"/>
        <v>969.67</v>
      </c>
      <c r="AL22" s="95">
        <f t="shared" si="45"/>
        <v>972.68</v>
      </c>
      <c r="AM22" s="95">
        <f t="shared" si="46"/>
        <v>980.7</v>
      </c>
      <c r="AN22" s="95">
        <f t="shared" si="47"/>
        <v>972.86</v>
      </c>
      <c r="AO22" s="95">
        <f t="shared" si="48"/>
        <v>979.31</v>
      </c>
    </row>
    <row r="23" spans="2:41" hidden="1">
      <c r="B23" s="136"/>
      <c r="C23" s="95">
        <v>643</v>
      </c>
      <c r="D23" s="95">
        <f t="shared" si="27"/>
        <v>274</v>
      </c>
      <c r="E23" s="95">
        <f t="shared" si="28"/>
        <v>51.92</v>
      </c>
      <c r="F23" s="95">
        <f t="shared" si="29"/>
        <v>968.92</v>
      </c>
      <c r="H23" s="136"/>
      <c r="I23" s="95">
        <v>643</v>
      </c>
      <c r="J23" s="95">
        <f t="shared" si="30"/>
        <v>274</v>
      </c>
      <c r="K23" s="95">
        <f t="shared" si="31"/>
        <v>81.86</v>
      </c>
      <c r="L23" s="95">
        <f t="shared" si="32"/>
        <v>998.86</v>
      </c>
      <c r="N23" s="136"/>
      <c r="O23" s="95">
        <v>847</v>
      </c>
      <c r="P23" s="95">
        <f t="shared" si="33"/>
        <v>179.25</v>
      </c>
      <c r="Q23" s="95">
        <f t="shared" si="34"/>
        <v>46.46</v>
      </c>
      <c r="R23" s="95">
        <f t="shared" si="35"/>
        <v>1072.71</v>
      </c>
      <c r="T23" s="136"/>
      <c r="U23" s="95">
        <v>884</v>
      </c>
      <c r="V23" s="95">
        <f t="shared" si="36"/>
        <v>179.25</v>
      </c>
      <c r="W23" s="95">
        <f t="shared" si="37"/>
        <v>39.03</v>
      </c>
      <c r="X23" s="95">
        <f t="shared" si="38"/>
        <v>1102.28</v>
      </c>
      <c r="Z23" s="136"/>
      <c r="AA23" s="95">
        <v>933</v>
      </c>
      <c r="AB23" s="95">
        <v>933</v>
      </c>
      <c r="AC23" s="95">
        <v>933</v>
      </c>
      <c r="AD23" s="95">
        <v>933</v>
      </c>
      <c r="AE23" s="95">
        <f t="shared" si="39"/>
        <v>179.25</v>
      </c>
      <c r="AF23" s="95">
        <f t="shared" si="40"/>
        <v>27.42</v>
      </c>
      <c r="AG23" s="95">
        <f t="shared" si="41"/>
        <v>30.43</v>
      </c>
      <c r="AH23" s="95">
        <f t="shared" si="42"/>
        <v>38.450000000000003</v>
      </c>
      <c r="AI23" s="95">
        <f t="shared" si="43"/>
        <v>30.61</v>
      </c>
      <c r="AJ23" s="95">
        <f t="shared" si="44"/>
        <v>37.06</v>
      </c>
      <c r="AK23" s="95">
        <f t="shared" si="53"/>
        <v>1139.67</v>
      </c>
      <c r="AL23" s="95">
        <f t="shared" si="45"/>
        <v>1142.68</v>
      </c>
      <c r="AM23" s="95">
        <f t="shared" si="46"/>
        <v>1150.7</v>
      </c>
      <c r="AN23" s="95">
        <f t="shared" si="47"/>
        <v>1142.8599999999999</v>
      </c>
      <c r="AO23" s="95">
        <f t="shared" si="48"/>
        <v>1149.31</v>
      </c>
    </row>
    <row r="24" spans="2:41" hidden="1">
      <c r="B24" s="136"/>
      <c r="C24" s="95">
        <v>813</v>
      </c>
      <c r="D24" s="95">
        <f t="shared" si="27"/>
        <v>274</v>
      </c>
      <c r="E24" s="95">
        <f t="shared" si="28"/>
        <v>51.92</v>
      </c>
      <c r="F24" s="95">
        <f t="shared" si="29"/>
        <v>1138.92</v>
      </c>
      <c r="H24" s="136"/>
      <c r="I24" s="95">
        <v>813</v>
      </c>
      <c r="J24" s="95">
        <f t="shared" si="30"/>
        <v>274</v>
      </c>
      <c r="K24" s="95">
        <f t="shared" si="31"/>
        <v>81.86</v>
      </c>
      <c r="L24" s="95">
        <f t="shared" si="32"/>
        <v>1168.8599999999999</v>
      </c>
      <c r="N24" s="136"/>
      <c r="O24" s="95">
        <v>1017</v>
      </c>
      <c r="P24" s="95">
        <f t="shared" si="33"/>
        <v>179.25</v>
      </c>
      <c r="Q24" s="95">
        <f t="shared" si="34"/>
        <v>46.46</v>
      </c>
      <c r="R24" s="95">
        <f t="shared" si="35"/>
        <v>1242.71</v>
      </c>
      <c r="T24" s="136"/>
      <c r="U24" s="95">
        <v>1053</v>
      </c>
      <c r="V24" s="95">
        <f t="shared" si="36"/>
        <v>179.25</v>
      </c>
      <c r="W24" s="95">
        <f t="shared" si="37"/>
        <v>39.03</v>
      </c>
      <c r="X24" s="95">
        <f t="shared" si="38"/>
        <v>1271.28</v>
      </c>
      <c r="Z24" s="136"/>
      <c r="AA24" s="95">
        <v>1103</v>
      </c>
      <c r="AB24" s="95">
        <v>1103</v>
      </c>
      <c r="AC24" s="95">
        <v>1103</v>
      </c>
      <c r="AD24" s="95">
        <v>1103</v>
      </c>
      <c r="AE24" s="95">
        <f t="shared" si="39"/>
        <v>179.25</v>
      </c>
      <c r="AF24" s="95">
        <f t="shared" si="40"/>
        <v>27.42</v>
      </c>
      <c r="AG24" s="95">
        <f t="shared" si="41"/>
        <v>30.43</v>
      </c>
      <c r="AH24" s="95">
        <f t="shared" si="42"/>
        <v>38.450000000000003</v>
      </c>
      <c r="AI24" s="95">
        <f t="shared" si="43"/>
        <v>30.61</v>
      </c>
      <c r="AJ24" s="95">
        <f t="shared" si="44"/>
        <v>37.06</v>
      </c>
      <c r="AK24" s="95">
        <f t="shared" si="53"/>
        <v>1309.67</v>
      </c>
      <c r="AL24" s="95">
        <f t="shared" si="45"/>
        <v>1312.68</v>
      </c>
      <c r="AM24" s="95">
        <f t="shared" si="46"/>
        <v>1320.7</v>
      </c>
      <c r="AN24" s="95">
        <f t="shared" si="47"/>
        <v>1312.86</v>
      </c>
      <c r="AO24" s="95">
        <f t="shared" si="48"/>
        <v>1319.31</v>
      </c>
    </row>
    <row r="25" spans="2:41" hidden="1">
      <c r="B25" s="136"/>
      <c r="C25" s="95">
        <v>983</v>
      </c>
      <c r="D25" s="95">
        <f t="shared" si="27"/>
        <v>274</v>
      </c>
      <c r="E25" s="95">
        <f t="shared" si="28"/>
        <v>51.92</v>
      </c>
      <c r="F25" s="95">
        <f t="shared" si="29"/>
        <v>1308.92</v>
      </c>
      <c r="H25" s="136"/>
      <c r="I25" s="95">
        <v>983</v>
      </c>
      <c r="J25" s="95">
        <f t="shared" si="30"/>
        <v>274</v>
      </c>
      <c r="K25" s="95">
        <f t="shared" si="31"/>
        <v>81.86</v>
      </c>
      <c r="L25" s="95">
        <f t="shared" si="32"/>
        <v>1338.86</v>
      </c>
      <c r="N25" s="136"/>
      <c r="O25" s="95">
        <v>1186</v>
      </c>
      <c r="P25" s="95">
        <f t="shared" si="33"/>
        <v>179.25</v>
      </c>
      <c r="Q25" s="95">
        <f t="shared" si="34"/>
        <v>46.46</v>
      </c>
      <c r="R25" s="95">
        <f t="shared" ref="R25" si="54">O25+P25+Q25</f>
        <v>1411.71</v>
      </c>
      <c r="T25" s="136"/>
      <c r="U25" s="95">
        <v>1223</v>
      </c>
      <c r="V25" s="95">
        <f t="shared" si="36"/>
        <v>179.25</v>
      </c>
      <c r="W25" s="95">
        <f t="shared" si="37"/>
        <v>39.03</v>
      </c>
      <c r="X25" s="95">
        <f t="shared" ref="X25" si="55">U25+V25+W25</f>
        <v>1441.28</v>
      </c>
      <c r="Z25" s="136"/>
      <c r="AA25" s="95">
        <v>1273</v>
      </c>
      <c r="AB25" s="95">
        <v>1273</v>
      </c>
      <c r="AC25" s="95">
        <v>1273</v>
      </c>
      <c r="AD25" s="95">
        <v>1273</v>
      </c>
      <c r="AE25" s="95">
        <f t="shared" si="39"/>
        <v>179.25</v>
      </c>
      <c r="AF25" s="95">
        <f t="shared" si="40"/>
        <v>27.42</v>
      </c>
      <c r="AG25" s="95">
        <f t="shared" si="41"/>
        <v>30.43</v>
      </c>
      <c r="AH25" s="95">
        <f t="shared" si="42"/>
        <v>38.450000000000003</v>
      </c>
      <c r="AI25" s="95">
        <f t="shared" si="43"/>
        <v>30.61</v>
      </c>
      <c r="AJ25" s="95">
        <f t="shared" si="44"/>
        <v>37.06</v>
      </c>
      <c r="AK25" s="95">
        <f t="shared" si="53"/>
        <v>1479.67</v>
      </c>
      <c r="AL25" s="95">
        <f t="shared" si="45"/>
        <v>1482.68</v>
      </c>
      <c r="AM25" s="95">
        <f t="shared" si="46"/>
        <v>1490.7</v>
      </c>
      <c r="AN25" s="95">
        <f t="shared" si="47"/>
        <v>1482.86</v>
      </c>
      <c r="AO25" s="95">
        <f t="shared" si="48"/>
        <v>1489.31</v>
      </c>
    </row>
    <row r="26" spans="2:41" hidden="1">
      <c r="B26" s="99"/>
      <c r="H26" s="99"/>
      <c r="N26" s="99"/>
      <c r="T26" s="99"/>
      <c r="Z26" s="99"/>
      <c r="AA26" s="95"/>
      <c r="AB26" s="95"/>
      <c r="AC26" s="95"/>
      <c r="AD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</row>
    <row r="27" spans="2:41" hidden="1">
      <c r="AF27" s="95"/>
      <c r="AG27" s="95"/>
      <c r="AH27" s="95"/>
      <c r="AI27" s="95"/>
      <c r="AJ27" s="95"/>
      <c r="AK27" s="95"/>
      <c r="AL27" s="95"/>
      <c r="AM27" s="95"/>
      <c r="AN27" s="95"/>
      <c r="AO27" s="95"/>
    </row>
    <row r="28" spans="2:41">
      <c r="AF28" s="95"/>
      <c r="AG28" s="95"/>
      <c r="AH28" s="95"/>
      <c r="AI28" s="95"/>
      <c r="AJ28" s="95"/>
      <c r="AK28" s="95"/>
      <c r="AL28" s="95"/>
      <c r="AM28" s="95"/>
      <c r="AN28" s="95"/>
      <c r="AO28" s="95"/>
    </row>
    <row r="29" spans="2:41" ht="15" customHeight="1">
      <c r="B29" s="136" t="s">
        <v>217</v>
      </c>
      <c r="C29" s="95" t="s">
        <v>1</v>
      </c>
      <c r="D29" s="95" t="s">
        <v>2</v>
      </c>
      <c r="E29" s="95" t="s">
        <v>3</v>
      </c>
      <c r="F29" s="95" t="s">
        <v>4</v>
      </c>
      <c r="H29" s="136" t="str">
        <f>B29</f>
        <v>High - 30Oct-01Nov/25Dec-30Dec/2Jan-3Jan/18Mar-19Mar / 22-23Apr/28Apr-01May/28Oct-29Oct16</v>
      </c>
      <c r="I29" s="95" t="s">
        <v>1</v>
      </c>
      <c r="J29" s="95" t="s">
        <v>2</v>
      </c>
      <c r="K29" s="95" t="s">
        <v>3</v>
      </c>
      <c r="L29" s="95" t="s">
        <v>4</v>
      </c>
      <c r="N29" s="136" t="str">
        <f>B29</f>
        <v>High - 30Oct-01Nov/25Dec-30Dec/2Jan-3Jan/18Mar-19Mar / 22-23Apr/28Apr-01May/28Oct-29Oct16</v>
      </c>
      <c r="O29" s="95" t="s">
        <v>1</v>
      </c>
      <c r="P29" s="95" t="s">
        <v>2</v>
      </c>
      <c r="Q29" s="95" t="s">
        <v>3</v>
      </c>
      <c r="R29" s="95" t="s">
        <v>4</v>
      </c>
      <c r="T29" s="136" t="str">
        <f>B29</f>
        <v>High - 30Oct-01Nov/25Dec-30Dec/2Jan-3Jan/18Mar-19Mar / 22-23Apr/28Apr-01May/28Oct-29Oct16</v>
      </c>
      <c r="U29" s="95" t="s">
        <v>1</v>
      </c>
      <c r="V29" s="95" t="s">
        <v>2</v>
      </c>
      <c r="W29" s="95" t="s">
        <v>3</v>
      </c>
      <c r="X29" s="95" t="s">
        <v>4</v>
      </c>
      <c r="Z29" s="136" t="str">
        <f>H29</f>
        <v>High - 30Oct-01Nov/25Dec-30Dec/2Jan-3Jan/18Mar-19Mar / 22-23Apr/28Apr-01May/28Oct-29Oct16</v>
      </c>
      <c r="AA29" s="95" t="s">
        <v>36</v>
      </c>
      <c r="AB29" s="95" t="s">
        <v>22</v>
      </c>
      <c r="AC29" s="95" t="s">
        <v>186</v>
      </c>
      <c r="AD29" s="95" t="s">
        <v>172</v>
      </c>
      <c r="AE29" s="95" t="s">
        <v>2</v>
      </c>
      <c r="AF29" s="95" t="s">
        <v>77</v>
      </c>
      <c r="AG29" s="95" t="s">
        <v>17</v>
      </c>
      <c r="AH29" s="95" t="s">
        <v>18</v>
      </c>
      <c r="AI29" s="95" t="s">
        <v>19</v>
      </c>
      <c r="AJ29" s="95" t="s">
        <v>20</v>
      </c>
      <c r="AK29" s="95" t="s">
        <v>37</v>
      </c>
      <c r="AL29" s="95" t="s">
        <v>15</v>
      </c>
      <c r="AM29" s="95" t="s">
        <v>14</v>
      </c>
      <c r="AN29" s="95" t="s">
        <v>16</v>
      </c>
      <c r="AO29" s="95" t="s">
        <v>21</v>
      </c>
    </row>
    <row r="30" spans="2:41">
      <c r="B30" s="136"/>
      <c r="C30" s="95">
        <v>407</v>
      </c>
      <c r="D30" s="95">
        <f t="shared" ref="D30:D36" si="56">$D$7</f>
        <v>274</v>
      </c>
      <c r="E30" s="95">
        <f t="shared" ref="E30:E36" si="57">$E$7</f>
        <v>51.92</v>
      </c>
      <c r="F30" s="95">
        <f t="shared" ref="F30:F36" si="58">C30+D30+E30</f>
        <v>732.92</v>
      </c>
      <c r="H30" s="136"/>
      <c r="I30" s="95">
        <v>407</v>
      </c>
      <c r="J30" s="95">
        <f t="shared" ref="J30:J36" si="59">$J$7</f>
        <v>274</v>
      </c>
      <c r="K30" s="95">
        <f t="shared" ref="K30:K36" si="60">$K$7</f>
        <v>81.86</v>
      </c>
      <c r="L30" s="95">
        <f t="shared" ref="L30:L36" si="61">I30+J30+K30</f>
        <v>762.86</v>
      </c>
      <c r="N30" s="136"/>
      <c r="O30" s="95">
        <v>531</v>
      </c>
      <c r="P30" s="95">
        <f t="shared" ref="P30:P36" si="62">$P$7</f>
        <v>179.25</v>
      </c>
      <c r="Q30" s="95">
        <f t="shared" ref="Q30:Q36" si="63">$Q$7</f>
        <v>46.46</v>
      </c>
      <c r="R30" s="95">
        <f t="shared" ref="R30:R36" si="64">O30+P30+Q30</f>
        <v>756.71</v>
      </c>
      <c r="T30" s="136"/>
      <c r="U30" s="95">
        <v>551</v>
      </c>
      <c r="V30" s="95">
        <f t="shared" ref="V30:V36" si="65">$V$7</f>
        <v>179.25</v>
      </c>
      <c r="W30" s="95">
        <f t="shared" ref="W30:W36" si="66">$W$7</f>
        <v>39.03</v>
      </c>
      <c r="X30" s="95">
        <f t="shared" ref="X30:X35" si="67">U30+V30+W30</f>
        <v>769.28</v>
      </c>
      <c r="Z30" s="136"/>
      <c r="AA30" s="95">
        <v>551</v>
      </c>
      <c r="AB30" s="95">
        <v>491</v>
      </c>
      <c r="AC30" s="95">
        <v>551</v>
      </c>
      <c r="AD30" s="95">
        <v>551</v>
      </c>
      <c r="AE30" s="95">
        <f t="shared" ref="AE30:AE36" si="68">$AE$7</f>
        <v>179.25</v>
      </c>
      <c r="AF30" s="95">
        <f t="shared" ref="AF30:AF36" si="69">$AF$7</f>
        <v>27.42</v>
      </c>
      <c r="AG30" s="95">
        <f t="shared" ref="AG30:AG36" si="70">$AG$7</f>
        <v>30.43</v>
      </c>
      <c r="AH30" s="95">
        <f t="shared" ref="AH30:AH36" si="71">$AH$7</f>
        <v>38.450000000000003</v>
      </c>
      <c r="AI30" s="95">
        <f t="shared" ref="AI30:AI36" si="72">$AI$7</f>
        <v>30.61</v>
      </c>
      <c r="AJ30" s="95">
        <f t="shared" ref="AJ30:AJ36" si="73">$AJ$7</f>
        <v>37.06</v>
      </c>
      <c r="AK30" s="95">
        <f>AA30+AE30+AF30</f>
        <v>757.67</v>
      </c>
      <c r="AL30" s="95">
        <f t="shared" ref="AL30:AL36" si="74">AD30+AE30+AG30</f>
        <v>760.68</v>
      </c>
      <c r="AM30" s="95">
        <f t="shared" ref="AM30:AM36" si="75">AA30+AE30+AH30</f>
        <v>768.7</v>
      </c>
      <c r="AN30" s="95">
        <f t="shared" ref="AN30:AN36" si="76">AA30+AE30+AI30</f>
        <v>760.86</v>
      </c>
      <c r="AO30" s="95">
        <f t="shared" ref="AO30:AO36" si="77">AA30+AE30+AJ30</f>
        <v>767.31</v>
      </c>
    </row>
    <row r="31" spans="2:41">
      <c r="B31" s="136"/>
      <c r="C31" s="95">
        <v>466</v>
      </c>
      <c r="D31" s="95">
        <f t="shared" si="56"/>
        <v>274</v>
      </c>
      <c r="E31" s="95">
        <f t="shared" si="57"/>
        <v>51.92</v>
      </c>
      <c r="F31" s="95">
        <f t="shared" si="58"/>
        <v>791.92</v>
      </c>
      <c r="H31" s="136"/>
      <c r="I31" s="95">
        <v>466</v>
      </c>
      <c r="J31" s="95">
        <f t="shared" si="59"/>
        <v>274</v>
      </c>
      <c r="K31" s="95">
        <f t="shared" si="60"/>
        <v>81.86</v>
      </c>
      <c r="L31" s="95">
        <f t="shared" si="61"/>
        <v>821.86</v>
      </c>
      <c r="N31" s="136"/>
      <c r="O31" s="95">
        <v>591</v>
      </c>
      <c r="P31" s="95">
        <f t="shared" si="62"/>
        <v>179.25</v>
      </c>
      <c r="Q31" s="95">
        <f t="shared" si="63"/>
        <v>46.46</v>
      </c>
      <c r="R31" s="95">
        <f t="shared" si="64"/>
        <v>816.71</v>
      </c>
      <c r="T31" s="136"/>
      <c r="U31" s="95">
        <v>611</v>
      </c>
      <c r="V31" s="95">
        <f t="shared" si="65"/>
        <v>179.25</v>
      </c>
      <c r="W31" s="95">
        <f t="shared" si="66"/>
        <v>39.03</v>
      </c>
      <c r="X31" s="95">
        <f t="shared" si="67"/>
        <v>829.28</v>
      </c>
      <c r="Z31" s="136"/>
      <c r="AA31" s="95">
        <v>611</v>
      </c>
      <c r="AB31" s="95">
        <v>551</v>
      </c>
      <c r="AC31" s="95">
        <v>611</v>
      </c>
      <c r="AD31" s="95">
        <v>611</v>
      </c>
      <c r="AE31" s="95">
        <f t="shared" si="68"/>
        <v>179.25</v>
      </c>
      <c r="AF31" s="95">
        <f t="shared" si="69"/>
        <v>27.42</v>
      </c>
      <c r="AG31" s="95">
        <f t="shared" si="70"/>
        <v>30.43</v>
      </c>
      <c r="AH31" s="95">
        <f t="shared" si="71"/>
        <v>38.450000000000003</v>
      </c>
      <c r="AI31" s="95">
        <f t="shared" si="72"/>
        <v>30.61</v>
      </c>
      <c r="AJ31" s="95">
        <f t="shared" si="73"/>
        <v>37.06</v>
      </c>
      <c r="AK31" s="95">
        <f t="shared" ref="AK31:AK36" si="78">AA31+AE31+AF31</f>
        <v>817.67</v>
      </c>
      <c r="AL31" s="95">
        <f t="shared" si="74"/>
        <v>820.68</v>
      </c>
      <c r="AM31" s="95">
        <f t="shared" si="75"/>
        <v>828.7</v>
      </c>
      <c r="AN31" s="95">
        <f t="shared" si="76"/>
        <v>820.86</v>
      </c>
      <c r="AO31" s="95">
        <f t="shared" si="77"/>
        <v>827.31</v>
      </c>
    </row>
    <row r="32" spans="2:41">
      <c r="B32" s="136"/>
      <c r="C32" s="95">
        <v>525</v>
      </c>
      <c r="D32" s="95">
        <f t="shared" si="56"/>
        <v>274</v>
      </c>
      <c r="E32" s="95">
        <f t="shared" si="57"/>
        <v>51.92</v>
      </c>
      <c r="F32" s="95">
        <f t="shared" si="58"/>
        <v>850.92</v>
      </c>
      <c r="H32" s="136"/>
      <c r="I32" s="95">
        <v>525</v>
      </c>
      <c r="J32" s="95">
        <f t="shared" si="59"/>
        <v>274</v>
      </c>
      <c r="K32" s="95">
        <f t="shared" si="60"/>
        <v>81.86</v>
      </c>
      <c r="L32" s="95">
        <f t="shared" si="61"/>
        <v>880.86</v>
      </c>
      <c r="N32" s="136"/>
      <c r="O32" s="95">
        <v>691</v>
      </c>
      <c r="P32" s="95">
        <f t="shared" si="62"/>
        <v>179.25</v>
      </c>
      <c r="Q32" s="95">
        <f t="shared" si="63"/>
        <v>46.46</v>
      </c>
      <c r="R32" s="95">
        <f t="shared" si="64"/>
        <v>916.71</v>
      </c>
      <c r="T32" s="136"/>
      <c r="U32" s="95">
        <v>711</v>
      </c>
      <c r="V32" s="95">
        <f t="shared" si="65"/>
        <v>179.25</v>
      </c>
      <c r="W32" s="95">
        <f t="shared" si="66"/>
        <v>39.03</v>
      </c>
      <c r="X32" s="95">
        <f t="shared" si="67"/>
        <v>929.28</v>
      </c>
      <c r="Z32" s="136"/>
      <c r="AA32" s="95">
        <v>711</v>
      </c>
      <c r="AB32" s="95">
        <v>651</v>
      </c>
      <c r="AC32" s="95">
        <v>711</v>
      </c>
      <c r="AD32" s="95">
        <v>711</v>
      </c>
      <c r="AE32" s="95">
        <f t="shared" si="68"/>
        <v>179.25</v>
      </c>
      <c r="AF32" s="95">
        <f t="shared" si="69"/>
        <v>27.42</v>
      </c>
      <c r="AG32" s="95">
        <f t="shared" si="70"/>
        <v>30.43</v>
      </c>
      <c r="AH32" s="95">
        <f t="shared" si="71"/>
        <v>38.450000000000003</v>
      </c>
      <c r="AI32" s="95">
        <f t="shared" si="72"/>
        <v>30.61</v>
      </c>
      <c r="AJ32" s="95">
        <f t="shared" si="73"/>
        <v>37.06</v>
      </c>
      <c r="AK32" s="95">
        <f t="shared" si="78"/>
        <v>917.67</v>
      </c>
      <c r="AL32" s="95">
        <f t="shared" si="74"/>
        <v>920.68</v>
      </c>
      <c r="AM32" s="95">
        <f t="shared" si="75"/>
        <v>928.7</v>
      </c>
      <c r="AN32" s="95">
        <f t="shared" si="76"/>
        <v>920.86</v>
      </c>
      <c r="AO32" s="95">
        <f t="shared" si="77"/>
        <v>927.31</v>
      </c>
    </row>
    <row r="33" spans="1:41">
      <c r="B33" s="136"/>
      <c r="C33" s="95">
        <v>584</v>
      </c>
      <c r="D33" s="95">
        <f t="shared" si="56"/>
        <v>274</v>
      </c>
      <c r="E33" s="95">
        <f t="shared" si="57"/>
        <v>51.92</v>
      </c>
      <c r="F33" s="95">
        <f t="shared" si="58"/>
        <v>909.92</v>
      </c>
      <c r="H33" s="136"/>
      <c r="I33" s="95">
        <v>584</v>
      </c>
      <c r="J33" s="95">
        <f t="shared" si="59"/>
        <v>274</v>
      </c>
      <c r="K33" s="95">
        <f t="shared" si="60"/>
        <v>81.86</v>
      </c>
      <c r="L33" s="95">
        <f t="shared" si="61"/>
        <v>939.86</v>
      </c>
      <c r="N33" s="136"/>
      <c r="O33" s="95">
        <v>841</v>
      </c>
      <c r="P33" s="95">
        <f t="shared" si="62"/>
        <v>179.25</v>
      </c>
      <c r="Q33" s="95">
        <f t="shared" si="63"/>
        <v>46.46</v>
      </c>
      <c r="R33" s="95">
        <f t="shared" si="64"/>
        <v>1066.71</v>
      </c>
      <c r="T33" s="136"/>
      <c r="U33" s="95">
        <v>861</v>
      </c>
      <c r="V33" s="95">
        <f t="shared" si="65"/>
        <v>179.25</v>
      </c>
      <c r="W33" s="95">
        <f t="shared" si="66"/>
        <v>39.03</v>
      </c>
      <c r="X33" s="95">
        <f t="shared" si="67"/>
        <v>1079.28</v>
      </c>
      <c r="Z33" s="136"/>
      <c r="AA33" s="95">
        <v>861</v>
      </c>
      <c r="AB33" s="95">
        <v>801</v>
      </c>
      <c r="AC33" s="95">
        <v>861</v>
      </c>
      <c r="AD33" s="95">
        <v>861</v>
      </c>
      <c r="AE33" s="95">
        <f t="shared" si="68"/>
        <v>179.25</v>
      </c>
      <c r="AF33" s="95">
        <f t="shared" si="69"/>
        <v>27.42</v>
      </c>
      <c r="AG33" s="95">
        <f t="shared" si="70"/>
        <v>30.43</v>
      </c>
      <c r="AH33" s="95">
        <f t="shared" si="71"/>
        <v>38.450000000000003</v>
      </c>
      <c r="AI33" s="95">
        <f t="shared" si="72"/>
        <v>30.61</v>
      </c>
      <c r="AJ33" s="95">
        <f t="shared" si="73"/>
        <v>37.06</v>
      </c>
      <c r="AK33" s="95">
        <f t="shared" si="78"/>
        <v>1067.67</v>
      </c>
      <c r="AL33" s="95">
        <f t="shared" si="74"/>
        <v>1070.68</v>
      </c>
      <c r="AM33" s="95">
        <f t="shared" si="75"/>
        <v>1078.7</v>
      </c>
      <c r="AN33" s="95">
        <f t="shared" si="76"/>
        <v>1070.8599999999999</v>
      </c>
      <c r="AO33" s="95">
        <f t="shared" si="77"/>
        <v>1077.31</v>
      </c>
    </row>
    <row r="34" spans="1:41">
      <c r="B34" s="136"/>
      <c r="C34" s="95">
        <v>754</v>
      </c>
      <c r="D34" s="95">
        <f t="shared" si="56"/>
        <v>274</v>
      </c>
      <c r="E34" s="95">
        <f t="shared" si="57"/>
        <v>51.92</v>
      </c>
      <c r="F34" s="95">
        <f t="shared" si="58"/>
        <v>1079.92</v>
      </c>
      <c r="H34" s="136"/>
      <c r="I34" s="95">
        <v>754</v>
      </c>
      <c r="J34" s="95">
        <f t="shared" si="59"/>
        <v>274</v>
      </c>
      <c r="K34" s="95">
        <f t="shared" si="60"/>
        <v>81.86</v>
      </c>
      <c r="L34" s="95">
        <f t="shared" si="61"/>
        <v>1109.8599999999999</v>
      </c>
      <c r="N34" s="136"/>
      <c r="O34" s="95">
        <v>1041</v>
      </c>
      <c r="P34" s="95">
        <f t="shared" si="62"/>
        <v>179.25</v>
      </c>
      <c r="Q34" s="95">
        <f t="shared" si="63"/>
        <v>46.46</v>
      </c>
      <c r="R34" s="95">
        <f t="shared" si="64"/>
        <v>1266.71</v>
      </c>
      <c r="T34" s="136"/>
      <c r="U34" s="95">
        <v>1061</v>
      </c>
      <c r="V34" s="95">
        <f t="shared" si="65"/>
        <v>179.25</v>
      </c>
      <c r="W34" s="95">
        <f t="shared" si="66"/>
        <v>39.03</v>
      </c>
      <c r="X34" s="95">
        <f t="shared" si="67"/>
        <v>1279.28</v>
      </c>
      <c r="Z34" s="136"/>
      <c r="AA34" s="95">
        <v>1061</v>
      </c>
      <c r="AB34" s="95">
        <v>1001</v>
      </c>
      <c r="AC34" s="95">
        <v>1061</v>
      </c>
      <c r="AD34" s="95">
        <v>1061</v>
      </c>
      <c r="AE34" s="95">
        <f t="shared" si="68"/>
        <v>179.25</v>
      </c>
      <c r="AF34" s="95">
        <f t="shared" si="69"/>
        <v>27.42</v>
      </c>
      <c r="AG34" s="95">
        <f t="shared" si="70"/>
        <v>30.43</v>
      </c>
      <c r="AH34" s="95">
        <f t="shared" si="71"/>
        <v>38.450000000000003</v>
      </c>
      <c r="AI34" s="95">
        <f t="shared" si="72"/>
        <v>30.61</v>
      </c>
      <c r="AJ34" s="95">
        <f t="shared" si="73"/>
        <v>37.06</v>
      </c>
      <c r="AK34" s="95">
        <f t="shared" si="78"/>
        <v>1267.67</v>
      </c>
      <c r="AL34" s="95">
        <f t="shared" si="74"/>
        <v>1270.68</v>
      </c>
      <c r="AM34" s="95">
        <f t="shared" si="75"/>
        <v>1278.7</v>
      </c>
      <c r="AN34" s="95">
        <f t="shared" si="76"/>
        <v>1270.8599999999999</v>
      </c>
      <c r="AO34" s="95">
        <f t="shared" si="77"/>
        <v>1277.31</v>
      </c>
    </row>
    <row r="35" spans="1:41">
      <c r="B35" s="136"/>
      <c r="C35" s="95">
        <v>924</v>
      </c>
      <c r="D35" s="95">
        <f t="shared" si="56"/>
        <v>274</v>
      </c>
      <c r="E35" s="95">
        <f t="shared" si="57"/>
        <v>51.92</v>
      </c>
      <c r="F35" s="95">
        <f t="shared" si="58"/>
        <v>1249.92</v>
      </c>
      <c r="H35" s="136"/>
      <c r="I35" s="95">
        <v>924</v>
      </c>
      <c r="J35" s="95">
        <f t="shared" si="59"/>
        <v>274</v>
      </c>
      <c r="K35" s="95">
        <f t="shared" si="60"/>
        <v>81.86</v>
      </c>
      <c r="L35" s="95">
        <f t="shared" si="61"/>
        <v>1279.8599999999999</v>
      </c>
      <c r="N35" s="136"/>
      <c r="O35" s="95">
        <v>1441</v>
      </c>
      <c r="P35" s="95">
        <f t="shared" si="62"/>
        <v>179.25</v>
      </c>
      <c r="Q35" s="95">
        <f t="shared" si="63"/>
        <v>46.46</v>
      </c>
      <c r="R35" s="95">
        <f t="shared" si="64"/>
        <v>1666.71</v>
      </c>
      <c r="T35" s="136"/>
      <c r="U35" s="95">
        <v>1461</v>
      </c>
      <c r="V35" s="95">
        <f t="shared" si="65"/>
        <v>179.25</v>
      </c>
      <c r="W35" s="95">
        <f t="shared" si="66"/>
        <v>39.03</v>
      </c>
      <c r="X35" s="95">
        <f t="shared" si="67"/>
        <v>1679.28</v>
      </c>
      <c r="Z35" s="136"/>
      <c r="AA35" s="95">
        <v>1461</v>
      </c>
      <c r="AB35" s="95">
        <v>1401</v>
      </c>
      <c r="AC35" s="95">
        <v>1461</v>
      </c>
      <c r="AD35" s="95">
        <v>1461</v>
      </c>
      <c r="AE35" s="95">
        <f t="shared" si="68"/>
        <v>179.25</v>
      </c>
      <c r="AF35" s="95">
        <f t="shared" si="69"/>
        <v>27.42</v>
      </c>
      <c r="AG35" s="95">
        <f t="shared" si="70"/>
        <v>30.43</v>
      </c>
      <c r="AH35" s="95">
        <f t="shared" si="71"/>
        <v>38.450000000000003</v>
      </c>
      <c r="AI35" s="95">
        <f t="shared" si="72"/>
        <v>30.61</v>
      </c>
      <c r="AJ35" s="95">
        <f t="shared" si="73"/>
        <v>37.06</v>
      </c>
      <c r="AK35" s="95">
        <f t="shared" si="78"/>
        <v>1667.67</v>
      </c>
      <c r="AL35" s="95">
        <f t="shared" si="74"/>
        <v>1670.68</v>
      </c>
      <c r="AM35" s="95">
        <f t="shared" si="75"/>
        <v>1678.7</v>
      </c>
      <c r="AN35" s="95">
        <f t="shared" si="76"/>
        <v>1670.86</v>
      </c>
      <c r="AO35" s="95">
        <f t="shared" si="77"/>
        <v>1677.31</v>
      </c>
    </row>
    <row r="36" spans="1:41">
      <c r="B36" s="136"/>
      <c r="C36" s="95">
        <v>1094</v>
      </c>
      <c r="D36" s="95">
        <f t="shared" si="56"/>
        <v>274</v>
      </c>
      <c r="E36" s="95">
        <f t="shared" si="57"/>
        <v>51.92</v>
      </c>
      <c r="F36" s="95">
        <f t="shared" si="58"/>
        <v>1419.92</v>
      </c>
      <c r="H36" s="136"/>
      <c r="I36" s="95">
        <v>1094</v>
      </c>
      <c r="J36" s="95">
        <f t="shared" si="59"/>
        <v>274</v>
      </c>
      <c r="K36" s="95">
        <f t="shared" si="60"/>
        <v>81.86</v>
      </c>
      <c r="L36" s="95">
        <f t="shared" si="61"/>
        <v>1449.86</v>
      </c>
      <c r="N36" s="136"/>
      <c r="O36" s="95">
        <v>2041</v>
      </c>
      <c r="P36" s="95">
        <f t="shared" si="62"/>
        <v>179.25</v>
      </c>
      <c r="Q36" s="95">
        <f t="shared" si="63"/>
        <v>46.46</v>
      </c>
      <c r="R36" s="95">
        <f t="shared" si="64"/>
        <v>2266.71</v>
      </c>
      <c r="T36" s="136"/>
      <c r="U36" s="95">
        <v>2061</v>
      </c>
      <c r="V36" s="95">
        <f t="shared" si="65"/>
        <v>179.25</v>
      </c>
      <c r="W36" s="95">
        <f t="shared" si="66"/>
        <v>39.03</v>
      </c>
      <c r="X36" s="95">
        <f t="shared" ref="X36" si="79">U36+V36+W36</f>
        <v>2279.2800000000002</v>
      </c>
      <c r="Z36" s="136"/>
      <c r="AA36" s="95">
        <v>2061</v>
      </c>
      <c r="AB36" s="95">
        <v>2001</v>
      </c>
      <c r="AC36" s="95">
        <v>2061</v>
      </c>
      <c r="AD36" s="95">
        <v>2061</v>
      </c>
      <c r="AE36" s="95">
        <f t="shared" si="68"/>
        <v>179.25</v>
      </c>
      <c r="AF36" s="95">
        <f t="shared" si="69"/>
        <v>27.42</v>
      </c>
      <c r="AG36" s="95">
        <f t="shared" si="70"/>
        <v>30.43</v>
      </c>
      <c r="AH36" s="95">
        <f t="shared" si="71"/>
        <v>38.450000000000003</v>
      </c>
      <c r="AI36" s="95">
        <f t="shared" si="72"/>
        <v>30.61</v>
      </c>
      <c r="AJ36" s="95">
        <f t="shared" si="73"/>
        <v>37.06</v>
      </c>
      <c r="AK36" s="95">
        <f t="shared" si="78"/>
        <v>2267.67</v>
      </c>
      <c r="AL36" s="95">
        <f t="shared" si="74"/>
        <v>2270.6799999999998</v>
      </c>
      <c r="AM36" s="95">
        <f t="shared" si="75"/>
        <v>2278.6999999999998</v>
      </c>
      <c r="AN36" s="95">
        <f t="shared" si="76"/>
        <v>2270.86</v>
      </c>
      <c r="AO36" s="95">
        <f t="shared" si="77"/>
        <v>2277.31</v>
      </c>
    </row>
    <row r="37" spans="1:41">
      <c r="B37" s="114"/>
      <c r="H37" s="114"/>
      <c r="N37" s="114"/>
      <c r="T37" s="114"/>
      <c r="Z37" s="114"/>
      <c r="AA37" s="95"/>
      <c r="AB37" s="95"/>
      <c r="AC37" s="95"/>
      <c r="AD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</row>
    <row r="38" spans="1:41">
      <c r="AF38" s="95"/>
      <c r="AG38" s="95"/>
      <c r="AH38" s="95"/>
      <c r="AI38" s="95"/>
      <c r="AJ38" s="95"/>
      <c r="AK38" s="95"/>
      <c r="AL38" s="95"/>
      <c r="AM38" s="95"/>
      <c r="AN38" s="95"/>
      <c r="AO38" s="95"/>
    </row>
    <row r="39" spans="1:41">
      <c r="AF39" s="95"/>
      <c r="AG39" s="95"/>
      <c r="AH39" s="95"/>
      <c r="AI39" s="95"/>
      <c r="AJ39" s="95"/>
      <c r="AK39" s="95"/>
      <c r="AL39" s="95"/>
      <c r="AM39" s="95"/>
      <c r="AN39" s="95"/>
      <c r="AO39" s="95"/>
    </row>
    <row r="40" spans="1:41">
      <c r="B40" s="137" t="s">
        <v>5</v>
      </c>
      <c r="C40" s="95" t="s">
        <v>1</v>
      </c>
      <c r="D40" s="95" t="s">
        <v>2</v>
      </c>
      <c r="E40" s="95" t="s">
        <v>3</v>
      </c>
      <c r="F40" s="95" t="s">
        <v>4</v>
      </c>
      <c r="H40" s="137" t="str">
        <f>B40</f>
        <v>No Season</v>
      </c>
      <c r="I40" s="95" t="s">
        <v>1</v>
      </c>
      <c r="J40" s="95" t="s">
        <v>2</v>
      </c>
      <c r="K40" s="95" t="s">
        <v>3</v>
      </c>
      <c r="L40" s="95" t="s">
        <v>4</v>
      </c>
      <c r="N40" s="137" t="str">
        <f>B40</f>
        <v>No Season</v>
      </c>
      <c r="O40" s="95" t="s">
        <v>1</v>
      </c>
      <c r="P40" s="95" t="s">
        <v>2</v>
      </c>
      <c r="Q40" s="95" t="s">
        <v>3</v>
      </c>
      <c r="R40" s="95" t="s">
        <v>4</v>
      </c>
      <c r="T40" s="137" t="str">
        <f>B40</f>
        <v>No Season</v>
      </c>
      <c r="U40" s="95" t="s">
        <v>1</v>
      </c>
      <c r="V40" s="95" t="s">
        <v>2</v>
      </c>
      <c r="W40" s="95" t="s">
        <v>3</v>
      </c>
      <c r="X40" s="95" t="s">
        <v>4</v>
      </c>
      <c r="Z40" s="137" t="str">
        <f>H40</f>
        <v>No Season</v>
      </c>
      <c r="AA40" s="95" t="s">
        <v>36</v>
      </c>
      <c r="AB40" s="95" t="s">
        <v>22</v>
      </c>
      <c r="AC40" s="95" t="s">
        <v>186</v>
      </c>
      <c r="AD40" s="95" t="s">
        <v>172</v>
      </c>
      <c r="AE40" s="95" t="s">
        <v>2</v>
      </c>
      <c r="AF40" s="95" t="s">
        <v>77</v>
      </c>
      <c r="AG40" s="95" t="s">
        <v>17</v>
      </c>
      <c r="AH40" s="95" t="s">
        <v>18</v>
      </c>
      <c r="AI40" s="95" t="s">
        <v>19</v>
      </c>
      <c r="AJ40" s="95" t="s">
        <v>20</v>
      </c>
      <c r="AK40" s="95" t="s">
        <v>37</v>
      </c>
      <c r="AL40" s="95" t="s">
        <v>15</v>
      </c>
      <c r="AM40" s="95" t="s">
        <v>14</v>
      </c>
      <c r="AN40" s="95" t="s">
        <v>16</v>
      </c>
      <c r="AO40" s="95" t="s">
        <v>21</v>
      </c>
    </row>
    <row r="41" spans="1:41">
      <c r="B41" s="137"/>
      <c r="H41" s="137"/>
      <c r="N41" s="137"/>
      <c r="T41" s="137"/>
      <c r="Z41" s="137"/>
      <c r="AA41" s="95"/>
      <c r="AB41" s="95"/>
      <c r="AC41" s="95"/>
      <c r="AD41" s="95"/>
      <c r="AE41" s="95">
        <f t="shared" ref="AE41:AE45" si="80">$AE$7</f>
        <v>179.25</v>
      </c>
      <c r="AF41" s="95">
        <f t="shared" ref="AF41:AF45" si="81">$AF$7</f>
        <v>27.42</v>
      </c>
      <c r="AG41" s="95">
        <f t="shared" ref="AG41:AG45" si="82">$AG$7</f>
        <v>30.43</v>
      </c>
      <c r="AH41" s="95">
        <f t="shared" ref="AH41:AH45" si="83">$AH$7</f>
        <v>38.450000000000003</v>
      </c>
      <c r="AI41" s="95">
        <f t="shared" ref="AI41:AI45" si="84">$AI$7</f>
        <v>30.61</v>
      </c>
      <c r="AJ41" s="95">
        <f t="shared" ref="AJ41:AJ45" si="85">$AJ$7</f>
        <v>37.06</v>
      </c>
      <c r="AK41" s="95">
        <f t="shared" ref="AK41:AK43" si="86">AA41+AE41+AF41</f>
        <v>206.67000000000002</v>
      </c>
      <c r="AL41" s="95">
        <f t="shared" ref="AL41:AL43" si="87">AD41+AE41+AG41</f>
        <v>209.68</v>
      </c>
      <c r="AM41" s="95">
        <f t="shared" ref="AM41:AM43" si="88">AA41+AE41+AH41</f>
        <v>217.7</v>
      </c>
      <c r="AN41" s="95">
        <f t="shared" ref="AN41:AN43" si="89">AA41+AE41+AI41</f>
        <v>209.86</v>
      </c>
      <c r="AO41" s="95">
        <f t="shared" ref="AO41:AO43" si="90">AA41+AE41+AJ41</f>
        <v>216.31</v>
      </c>
    </row>
    <row r="42" spans="1:41">
      <c r="B42" s="137"/>
      <c r="H42" s="137"/>
      <c r="N42" s="137"/>
      <c r="T42" s="137"/>
      <c r="Z42" s="137"/>
      <c r="AA42" s="95"/>
      <c r="AB42" s="95"/>
      <c r="AC42" s="95"/>
      <c r="AD42" s="95"/>
      <c r="AE42" s="95">
        <f t="shared" si="80"/>
        <v>179.25</v>
      </c>
      <c r="AF42" s="95">
        <f t="shared" si="81"/>
        <v>27.42</v>
      </c>
      <c r="AG42" s="95">
        <f t="shared" si="82"/>
        <v>30.43</v>
      </c>
      <c r="AH42" s="95">
        <f t="shared" si="83"/>
        <v>38.450000000000003</v>
      </c>
      <c r="AI42" s="95">
        <f t="shared" si="84"/>
        <v>30.61</v>
      </c>
      <c r="AJ42" s="95">
        <f t="shared" si="85"/>
        <v>37.06</v>
      </c>
      <c r="AK42" s="95">
        <f t="shared" si="86"/>
        <v>206.67000000000002</v>
      </c>
      <c r="AL42" s="95">
        <f t="shared" si="87"/>
        <v>209.68</v>
      </c>
      <c r="AM42" s="95">
        <f t="shared" si="88"/>
        <v>217.7</v>
      </c>
      <c r="AN42" s="95">
        <f t="shared" si="89"/>
        <v>209.86</v>
      </c>
      <c r="AO42" s="95">
        <f t="shared" si="90"/>
        <v>216.31</v>
      </c>
    </row>
    <row r="43" spans="1:41">
      <c r="B43" s="100"/>
      <c r="H43" s="100"/>
      <c r="N43" s="100"/>
      <c r="T43" s="100"/>
      <c r="Z43" s="100"/>
      <c r="AA43" s="95"/>
      <c r="AB43" s="95"/>
      <c r="AC43" s="95"/>
      <c r="AD43" s="95"/>
      <c r="AE43" s="95">
        <f t="shared" si="80"/>
        <v>179.25</v>
      </c>
      <c r="AF43" s="95">
        <f t="shared" si="81"/>
        <v>27.42</v>
      </c>
      <c r="AG43" s="95">
        <f t="shared" si="82"/>
        <v>30.43</v>
      </c>
      <c r="AH43" s="95">
        <f t="shared" si="83"/>
        <v>38.450000000000003</v>
      </c>
      <c r="AI43" s="95">
        <f t="shared" si="84"/>
        <v>30.61</v>
      </c>
      <c r="AJ43" s="95">
        <f t="shared" si="85"/>
        <v>37.06</v>
      </c>
      <c r="AK43" s="95">
        <f t="shared" si="86"/>
        <v>206.67000000000002</v>
      </c>
      <c r="AL43" s="95">
        <f t="shared" si="87"/>
        <v>209.68</v>
      </c>
      <c r="AM43" s="95">
        <f t="shared" si="88"/>
        <v>217.7</v>
      </c>
      <c r="AN43" s="95">
        <f t="shared" si="89"/>
        <v>209.86</v>
      </c>
      <c r="AO43" s="95">
        <f t="shared" si="90"/>
        <v>216.31</v>
      </c>
    </row>
    <row r="44" spans="1:41">
      <c r="AA44" s="95"/>
      <c r="AB44" s="95"/>
      <c r="AC44" s="95"/>
      <c r="AE44" s="95">
        <f t="shared" si="80"/>
        <v>179.25</v>
      </c>
      <c r="AF44" s="95">
        <f t="shared" si="81"/>
        <v>27.42</v>
      </c>
      <c r="AG44" s="95">
        <f t="shared" si="82"/>
        <v>30.43</v>
      </c>
      <c r="AH44" s="95">
        <f t="shared" si="83"/>
        <v>38.450000000000003</v>
      </c>
      <c r="AI44" s="95">
        <f t="shared" si="84"/>
        <v>30.61</v>
      </c>
      <c r="AJ44" s="95">
        <f t="shared" si="85"/>
        <v>37.06</v>
      </c>
      <c r="AK44" s="95">
        <f t="shared" ref="AK44:AK45" si="91">AA44+AE44+AF44</f>
        <v>206.67000000000002</v>
      </c>
      <c r="AL44" s="95">
        <f t="shared" ref="AL44:AL45" si="92">AD44+AE44+AG44</f>
        <v>209.68</v>
      </c>
      <c r="AM44" s="95">
        <f t="shared" ref="AM44:AM45" si="93">AA44+AE44+AH44</f>
        <v>217.7</v>
      </c>
      <c r="AN44" s="95">
        <f t="shared" ref="AN44:AN45" si="94">AA44+AE44+AI44</f>
        <v>209.86</v>
      </c>
      <c r="AO44" s="95">
        <f t="shared" ref="AO44:AO45" si="95">AA44+AE44+AJ44</f>
        <v>216.31</v>
      </c>
    </row>
    <row r="45" spans="1:41">
      <c r="AA45" s="95"/>
      <c r="AB45" s="95"/>
      <c r="AC45" s="95"/>
      <c r="AE45" s="95">
        <f t="shared" si="80"/>
        <v>179.25</v>
      </c>
      <c r="AF45" s="95">
        <f t="shared" si="81"/>
        <v>27.42</v>
      </c>
      <c r="AG45" s="95">
        <f t="shared" si="82"/>
        <v>30.43</v>
      </c>
      <c r="AH45" s="95">
        <f t="shared" si="83"/>
        <v>38.450000000000003</v>
      </c>
      <c r="AI45" s="95">
        <f t="shared" si="84"/>
        <v>30.61</v>
      </c>
      <c r="AJ45" s="95">
        <f t="shared" si="85"/>
        <v>37.06</v>
      </c>
      <c r="AK45" s="95">
        <f t="shared" si="91"/>
        <v>206.67000000000002</v>
      </c>
      <c r="AL45" s="95">
        <f t="shared" si="92"/>
        <v>209.68</v>
      </c>
      <c r="AM45" s="95">
        <f t="shared" si="93"/>
        <v>217.7</v>
      </c>
      <c r="AN45" s="95">
        <f t="shared" si="94"/>
        <v>209.86</v>
      </c>
      <c r="AO45" s="95">
        <f t="shared" si="95"/>
        <v>216.31</v>
      </c>
    </row>
    <row r="46" spans="1:41">
      <c r="A46" s="97" t="s">
        <v>6</v>
      </c>
      <c r="C46" s="95" t="s">
        <v>1</v>
      </c>
      <c r="D46" s="95" t="s">
        <v>2</v>
      </c>
      <c r="E46" s="95" t="s">
        <v>3</v>
      </c>
      <c r="F46" s="95" t="s">
        <v>4</v>
      </c>
      <c r="I46" s="95" t="s">
        <v>1</v>
      </c>
      <c r="J46" s="95" t="s">
        <v>2</v>
      </c>
      <c r="K46" s="95" t="s">
        <v>3</v>
      </c>
      <c r="L46" s="95" t="s">
        <v>4</v>
      </c>
      <c r="O46" s="95" t="s">
        <v>1</v>
      </c>
      <c r="P46" s="95" t="s">
        <v>2</v>
      </c>
      <c r="Q46" s="95" t="s">
        <v>3</v>
      </c>
      <c r="R46" s="95" t="s">
        <v>4</v>
      </c>
      <c r="U46" s="95" t="s">
        <v>1</v>
      </c>
      <c r="V46" s="95" t="s">
        <v>2</v>
      </c>
      <c r="W46" s="95" t="s">
        <v>3</v>
      </c>
      <c r="X46" s="95" t="s">
        <v>4</v>
      </c>
      <c r="AA46" s="95" t="s">
        <v>36</v>
      </c>
      <c r="AB46" s="95" t="s">
        <v>22</v>
      </c>
      <c r="AC46" s="95" t="s">
        <v>186</v>
      </c>
      <c r="AD46" s="95" t="s">
        <v>172</v>
      </c>
      <c r="AE46" s="95" t="s">
        <v>2</v>
      </c>
      <c r="AF46" s="95" t="s">
        <v>77</v>
      </c>
      <c r="AG46" s="95" t="s">
        <v>17</v>
      </c>
      <c r="AH46" s="95" t="s">
        <v>18</v>
      </c>
      <c r="AI46" s="95" t="s">
        <v>19</v>
      </c>
      <c r="AJ46" s="95" t="s">
        <v>20</v>
      </c>
      <c r="AK46" s="95" t="s">
        <v>37</v>
      </c>
      <c r="AL46" s="95" t="s">
        <v>15</v>
      </c>
      <c r="AM46" s="95" t="s">
        <v>14</v>
      </c>
      <c r="AN46" s="95" t="s">
        <v>16</v>
      </c>
      <c r="AO46" s="95" t="s">
        <v>21</v>
      </c>
    </row>
    <row r="47" spans="1:41">
      <c r="B47" s="137" t="s">
        <v>5</v>
      </c>
      <c r="C47" s="95">
        <v>2319</v>
      </c>
      <c r="D47" s="95">
        <v>590</v>
      </c>
      <c r="E47" s="95">
        <f t="shared" ref="E47:E49" si="96">$E$7</f>
        <v>51.92</v>
      </c>
      <c r="F47" s="95">
        <f t="shared" ref="F47" si="97">C47+D47+E47</f>
        <v>2960.92</v>
      </c>
      <c r="H47" s="137" t="str">
        <f>B47</f>
        <v>No Season</v>
      </c>
      <c r="I47" s="95">
        <v>2319</v>
      </c>
      <c r="J47" s="95">
        <v>280.98</v>
      </c>
      <c r="K47" s="95">
        <f t="shared" ref="K47:K49" si="98">$K$7</f>
        <v>81.86</v>
      </c>
      <c r="L47" s="95">
        <f t="shared" ref="L47" si="99">I47+J47+K47</f>
        <v>2681.84</v>
      </c>
      <c r="N47" s="137" t="str">
        <f>B47</f>
        <v>No Season</v>
      </c>
      <c r="O47" s="95">
        <v>1500</v>
      </c>
      <c r="P47" s="95">
        <v>590</v>
      </c>
      <c r="Q47" s="95">
        <f t="shared" ref="Q47:Q49" si="100">$Q$7</f>
        <v>46.46</v>
      </c>
      <c r="R47" s="95">
        <f>O48+P47+Q47</f>
        <v>3136.46</v>
      </c>
      <c r="T47" s="137" t="str">
        <f>B47</f>
        <v>No Season</v>
      </c>
      <c r="U47" s="95">
        <v>1500</v>
      </c>
      <c r="V47" s="95">
        <v>590</v>
      </c>
      <c r="W47" s="95">
        <f t="shared" ref="W47:W49" si="101">$W$7</f>
        <v>39.03</v>
      </c>
      <c r="X47" s="95">
        <f t="shared" ref="X47" si="102">U47+V47+W47</f>
        <v>2129.0300000000002</v>
      </c>
      <c r="Z47" s="137" t="str">
        <f>H47</f>
        <v>No Season</v>
      </c>
      <c r="AA47" s="95">
        <v>1400</v>
      </c>
      <c r="AB47" s="95">
        <v>1400</v>
      </c>
      <c r="AC47" s="95">
        <v>1290</v>
      </c>
      <c r="AD47" s="95">
        <v>1290</v>
      </c>
      <c r="AE47" s="95">
        <v>590</v>
      </c>
      <c r="AF47" s="95">
        <f t="shared" ref="AF47:AF49" si="103">$AF$7</f>
        <v>27.42</v>
      </c>
      <c r="AG47" s="95">
        <f t="shared" ref="AG47:AG49" si="104">$AG$7</f>
        <v>30.43</v>
      </c>
      <c r="AH47" s="95">
        <f t="shared" ref="AH47:AH49" si="105">$AH$7</f>
        <v>38.450000000000003</v>
      </c>
      <c r="AI47" s="95">
        <f t="shared" ref="AI47:AI49" si="106">$AI$7</f>
        <v>30.61</v>
      </c>
      <c r="AJ47" s="95">
        <f t="shared" ref="AJ47:AJ49" si="107">$AJ$7</f>
        <v>37.06</v>
      </c>
      <c r="AK47" s="95">
        <f t="shared" ref="AK47:AK49" si="108">AA47+AE47+AF47</f>
        <v>2017.42</v>
      </c>
      <c r="AL47" s="95">
        <f t="shared" ref="AL47:AL49" si="109">AD47+AE47+AG47</f>
        <v>1910.43</v>
      </c>
      <c r="AM47" s="95">
        <f t="shared" ref="AM47:AM49" si="110">AA47+AE47+AH47</f>
        <v>2028.45</v>
      </c>
      <c r="AN47" s="95">
        <f t="shared" ref="AN47:AN49" si="111">AA47+AE47+AI47</f>
        <v>2020.61</v>
      </c>
      <c r="AO47" s="95">
        <f t="shared" ref="AO47:AO49" si="112">AA47+AE47+AJ47</f>
        <v>2027.06</v>
      </c>
    </row>
    <row r="48" spans="1:41">
      <c r="B48" s="137"/>
      <c r="C48" s="95">
        <v>2929</v>
      </c>
      <c r="D48" s="95">
        <f>$D$47</f>
        <v>590</v>
      </c>
      <c r="E48" s="95">
        <f t="shared" si="96"/>
        <v>51.92</v>
      </c>
      <c r="F48" s="95">
        <f t="shared" ref="F48:F49" si="113">C48+D48+E48</f>
        <v>3570.92</v>
      </c>
      <c r="H48" s="137"/>
      <c r="I48" s="95">
        <v>2929</v>
      </c>
      <c r="J48" s="95">
        <f>$J$47</f>
        <v>280.98</v>
      </c>
      <c r="K48" s="95">
        <f t="shared" si="98"/>
        <v>81.86</v>
      </c>
      <c r="L48" s="95">
        <f t="shared" ref="L48:L49" si="114">I48+J48+K48</f>
        <v>3291.84</v>
      </c>
      <c r="N48" s="137"/>
      <c r="O48" s="95">
        <v>2500</v>
      </c>
      <c r="P48" s="95">
        <f>$P$47</f>
        <v>590</v>
      </c>
      <c r="Q48" s="95">
        <f t="shared" si="100"/>
        <v>46.46</v>
      </c>
      <c r="R48" s="95">
        <f>O49+P48+Q48</f>
        <v>4636.46</v>
      </c>
      <c r="T48" s="137"/>
      <c r="U48" s="95">
        <v>2500</v>
      </c>
      <c r="V48" s="95">
        <f>$V$47</f>
        <v>590</v>
      </c>
      <c r="W48" s="95">
        <f t="shared" si="101"/>
        <v>39.03</v>
      </c>
      <c r="X48" s="95">
        <f t="shared" ref="X48:X49" si="115">U48+V48+W48</f>
        <v>3129.03</v>
      </c>
      <c r="Z48" s="137"/>
      <c r="AA48" s="95">
        <v>2400</v>
      </c>
      <c r="AB48" s="95">
        <v>2400</v>
      </c>
      <c r="AC48" s="95">
        <v>2290</v>
      </c>
      <c r="AD48" s="95">
        <v>2290</v>
      </c>
      <c r="AE48" s="95">
        <f>$AE$47</f>
        <v>590</v>
      </c>
      <c r="AF48" s="95">
        <f t="shared" si="103"/>
        <v>27.42</v>
      </c>
      <c r="AG48" s="95">
        <f t="shared" si="104"/>
        <v>30.43</v>
      </c>
      <c r="AH48" s="95">
        <f t="shared" si="105"/>
        <v>38.450000000000003</v>
      </c>
      <c r="AI48" s="95">
        <f t="shared" si="106"/>
        <v>30.61</v>
      </c>
      <c r="AJ48" s="95">
        <f t="shared" si="107"/>
        <v>37.06</v>
      </c>
      <c r="AK48" s="95">
        <f t="shared" si="108"/>
        <v>3017.42</v>
      </c>
      <c r="AL48" s="95">
        <f t="shared" si="109"/>
        <v>2910.43</v>
      </c>
      <c r="AM48" s="95">
        <f t="shared" si="110"/>
        <v>3028.45</v>
      </c>
      <c r="AN48" s="95">
        <f t="shared" si="111"/>
        <v>3020.61</v>
      </c>
      <c r="AO48" s="95">
        <f t="shared" si="112"/>
        <v>3027.06</v>
      </c>
    </row>
    <row r="49" spans="2:41">
      <c r="B49" s="137"/>
      <c r="C49" s="95">
        <v>3742</v>
      </c>
      <c r="D49" s="95">
        <f t="shared" ref="D49" si="116">$D$47</f>
        <v>590</v>
      </c>
      <c r="E49" s="95">
        <f t="shared" si="96"/>
        <v>51.92</v>
      </c>
      <c r="F49" s="95">
        <f t="shared" si="113"/>
        <v>4383.92</v>
      </c>
      <c r="H49" s="137"/>
      <c r="I49" s="95">
        <v>3742</v>
      </c>
      <c r="J49" s="95">
        <f t="shared" ref="J49" si="117">$J$47</f>
        <v>280.98</v>
      </c>
      <c r="K49" s="95">
        <f t="shared" si="98"/>
        <v>81.86</v>
      </c>
      <c r="L49" s="95">
        <f t="shared" si="114"/>
        <v>4104.84</v>
      </c>
      <c r="N49" s="137"/>
      <c r="O49" s="95">
        <v>4000</v>
      </c>
      <c r="P49" s="95">
        <f t="shared" ref="P49" si="118">$P$47</f>
        <v>590</v>
      </c>
      <c r="Q49" s="95">
        <f t="shared" si="100"/>
        <v>46.46</v>
      </c>
      <c r="R49" s="95">
        <f>O50+P49+Q49</f>
        <v>636.46</v>
      </c>
      <c r="T49" s="137"/>
      <c r="U49" s="95">
        <v>4000</v>
      </c>
      <c r="V49" s="95">
        <f t="shared" ref="V49" si="119">$V$47</f>
        <v>590</v>
      </c>
      <c r="W49" s="95">
        <f t="shared" si="101"/>
        <v>39.03</v>
      </c>
      <c r="X49" s="95">
        <f t="shared" si="115"/>
        <v>4629.03</v>
      </c>
      <c r="Z49" s="137"/>
      <c r="AA49" s="95">
        <v>3900</v>
      </c>
      <c r="AB49" s="95">
        <v>3900</v>
      </c>
      <c r="AC49" s="95">
        <v>3790</v>
      </c>
      <c r="AD49" s="95">
        <v>3790</v>
      </c>
      <c r="AE49" s="95">
        <f t="shared" ref="AE49" si="120">$AE$47</f>
        <v>590</v>
      </c>
      <c r="AF49" s="95">
        <f t="shared" si="103"/>
        <v>27.42</v>
      </c>
      <c r="AG49" s="95">
        <f t="shared" si="104"/>
        <v>30.43</v>
      </c>
      <c r="AH49" s="95">
        <f t="shared" si="105"/>
        <v>38.450000000000003</v>
      </c>
      <c r="AI49" s="95">
        <f t="shared" si="106"/>
        <v>30.61</v>
      </c>
      <c r="AJ49" s="95">
        <f t="shared" si="107"/>
        <v>37.06</v>
      </c>
      <c r="AK49" s="95">
        <f t="shared" si="108"/>
        <v>4517.42</v>
      </c>
      <c r="AL49" s="95">
        <f t="shared" si="109"/>
        <v>4410.43</v>
      </c>
      <c r="AM49" s="95">
        <f t="shared" si="110"/>
        <v>4528.45</v>
      </c>
      <c r="AN49" s="95">
        <f t="shared" si="111"/>
        <v>4520.6099999999997</v>
      </c>
      <c r="AO49" s="95">
        <f t="shared" si="112"/>
        <v>4527.0600000000004</v>
      </c>
    </row>
    <row r="50" spans="2:41">
      <c r="B50" s="137"/>
      <c r="H50" s="137"/>
      <c r="N50" s="137"/>
      <c r="T50" s="137"/>
      <c r="Z50" s="137"/>
      <c r="AA50" s="95"/>
      <c r="AB50" s="95"/>
      <c r="AC50" s="95"/>
      <c r="AD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</row>
    <row r="51" spans="2:41">
      <c r="B51" s="137"/>
      <c r="H51" s="137"/>
      <c r="N51" s="137"/>
      <c r="T51" s="137"/>
      <c r="Z51" s="137"/>
      <c r="AA51" s="95"/>
      <c r="AB51" s="95"/>
      <c r="AC51" s="95"/>
      <c r="AD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</row>
  </sheetData>
  <mergeCells count="30">
    <mergeCell ref="B29:B36"/>
    <mergeCell ref="H29:H36"/>
    <mergeCell ref="N29:N36"/>
    <mergeCell ref="T29:T36"/>
    <mergeCell ref="Z29:Z36"/>
    <mergeCell ref="Z1:AR1"/>
    <mergeCell ref="Z4:Z14"/>
    <mergeCell ref="Z18:Z25"/>
    <mergeCell ref="Z40:Z42"/>
    <mergeCell ref="Z47:Z51"/>
    <mergeCell ref="B18:B25"/>
    <mergeCell ref="H18:H25"/>
    <mergeCell ref="N18:N25"/>
    <mergeCell ref="T18:T25"/>
    <mergeCell ref="B1:F1"/>
    <mergeCell ref="H1:L1"/>
    <mergeCell ref="N1:R1"/>
    <mergeCell ref="T1:X1"/>
    <mergeCell ref="B4:B14"/>
    <mergeCell ref="H4:H14"/>
    <mergeCell ref="N4:N14"/>
    <mergeCell ref="T4:T14"/>
    <mergeCell ref="B40:B42"/>
    <mergeCell ref="H40:H42"/>
    <mergeCell ref="N40:N42"/>
    <mergeCell ref="T40:T42"/>
    <mergeCell ref="B47:B51"/>
    <mergeCell ref="H47:H51"/>
    <mergeCell ref="N47:N51"/>
    <mergeCell ref="T47:T5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workbookViewId="0">
      <selection activeCell="P21" sqref="P21"/>
    </sheetView>
  </sheetViews>
  <sheetFormatPr defaultColWidth="8.88671875" defaultRowHeight="14.4"/>
  <cols>
    <col min="1" max="1" width="8.5546875" style="96" bestFit="1" customWidth="1"/>
    <col min="2" max="2" width="13" style="96" hidden="1" customWidth="1"/>
    <col min="3" max="3" width="11.44140625" style="95" hidden="1" customWidth="1"/>
    <col min="4" max="5" width="9.88671875" style="95" hidden="1" customWidth="1"/>
    <col min="6" max="6" width="11.44140625" style="95" hidden="1" customWidth="1"/>
    <col min="7" max="7" width="1.5546875" style="96" hidden="1" customWidth="1"/>
    <col min="8" max="8" width="13.33203125" style="96" hidden="1" customWidth="1"/>
    <col min="9" max="9" width="11.44140625" style="95" hidden="1" customWidth="1"/>
    <col min="10" max="11" width="9.88671875" style="95" hidden="1" customWidth="1"/>
    <col min="12" max="12" width="11.44140625" style="95" hidden="1" customWidth="1"/>
    <col min="13" max="13" width="1.5546875" style="96" customWidth="1"/>
    <col min="14" max="14" width="13.33203125" style="96" customWidth="1"/>
    <col min="15" max="15" width="11.44140625" style="95" bestFit="1" customWidth="1"/>
    <col min="16" max="17" width="9.88671875" style="95" bestFit="1" customWidth="1"/>
    <col min="18" max="18" width="11.44140625" style="95" bestFit="1" customWidth="1"/>
    <col min="19" max="19" width="1.5546875" style="96" customWidth="1"/>
    <col min="20" max="20" width="13" style="96" customWidth="1"/>
    <col min="21" max="21" width="11.44140625" style="95" bestFit="1" customWidth="1"/>
    <col min="22" max="23" width="9.88671875" style="95" bestFit="1" customWidth="1"/>
    <col min="24" max="24" width="11.44140625" style="95" bestFit="1" customWidth="1"/>
    <col min="25" max="25" width="2.109375" style="96" customWidth="1"/>
    <col min="26" max="26" width="15.6640625" style="96" customWidth="1"/>
    <col min="27" max="27" width="21.5546875" style="96" bestFit="1" customWidth="1"/>
    <col min="28" max="29" width="21.5546875" style="96" hidden="1" customWidth="1"/>
    <col min="30" max="30" width="11" style="96" hidden="1" customWidth="1"/>
    <col min="31" max="31" width="9.6640625" style="95" bestFit="1" customWidth="1"/>
    <col min="32" max="32" width="9" style="96" bestFit="1" customWidth="1"/>
    <col min="33" max="36" width="9" style="96" hidden="1" customWidth="1"/>
    <col min="37" max="37" width="10.6640625" style="96" bestFit="1" customWidth="1"/>
    <col min="38" max="41" width="10.6640625" style="96" hidden="1" customWidth="1"/>
    <col min="42" max="16384" width="8.88671875" style="96"/>
  </cols>
  <sheetData>
    <row r="1" spans="1:44">
      <c r="B1" s="135" t="s">
        <v>10</v>
      </c>
      <c r="C1" s="135"/>
      <c r="D1" s="135"/>
      <c r="E1" s="135"/>
      <c r="F1" s="135"/>
      <c r="H1" s="135" t="s">
        <v>12</v>
      </c>
      <c r="I1" s="135"/>
      <c r="J1" s="135"/>
      <c r="K1" s="135"/>
      <c r="L1" s="135"/>
      <c r="N1" s="135" t="s">
        <v>11</v>
      </c>
      <c r="O1" s="135"/>
      <c r="P1" s="135"/>
      <c r="Q1" s="135"/>
      <c r="R1" s="135"/>
      <c r="T1" s="135" t="s">
        <v>7</v>
      </c>
      <c r="U1" s="135"/>
      <c r="V1" s="135"/>
      <c r="W1" s="135"/>
      <c r="X1" s="135"/>
      <c r="Z1" s="135" t="s">
        <v>24</v>
      </c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</row>
    <row r="3" spans="1:44">
      <c r="A3" s="97" t="s">
        <v>0</v>
      </c>
    </row>
    <row r="4" spans="1:44" ht="15" customHeight="1">
      <c r="B4" s="136" t="s">
        <v>218</v>
      </c>
      <c r="D4" s="98"/>
      <c r="H4" s="136" t="str">
        <f>B4</f>
        <v>Low Season: 05Jan-05Mar/08Mar-23Apr/4May-17Dec</v>
      </c>
      <c r="J4" s="98"/>
      <c r="N4" s="136" t="str">
        <f>H4</f>
        <v>Low Season: 05Jan-05Mar/08Mar-23Apr/4May-17Dec</v>
      </c>
      <c r="P4" s="98"/>
      <c r="T4" s="136" t="str">
        <f>N4</f>
        <v>Low Season: 05Jan-05Mar/08Mar-23Apr/4May-17Dec</v>
      </c>
      <c r="V4" s="98"/>
      <c r="Z4" s="136" t="str">
        <f>T4</f>
        <v>Low Season: 05Jan-05Mar/08Mar-23Apr/4May-17Dec</v>
      </c>
    </row>
    <row r="5" spans="1:44">
      <c r="B5" s="136"/>
      <c r="H5" s="136"/>
      <c r="N5" s="136"/>
      <c r="T5" s="136"/>
      <c r="Z5" s="136"/>
    </row>
    <row r="6" spans="1:44">
      <c r="B6" s="136"/>
      <c r="C6" s="95" t="s">
        <v>1</v>
      </c>
      <c r="D6" s="95" t="s">
        <v>2</v>
      </c>
      <c r="E6" s="95" t="s">
        <v>3</v>
      </c>
      <c r="F6" s="95" t="s">
        <v>4</v>
      </c>
      <c r="H6" s="136"/>
      <c r="I6" s="95" t="s">
        <v>1</v>
      </c>
      <c r="J6" s="95" t="s">
        <v>2</v>
      </c>
      <c r="K6" s="95" t="s">
        <v>3</v>
      </c>
      <c r="L6" s="95" t="s">
        <v>4</v>
      </c>
      <c r="N6" s="136"/>
      <c r="O6" s="95" t="s">
        <v>1</v>
      </c>
      <c r="P6" s="95" t="s">
        <v>2</v>
      </c>
      <c r="Q6" s="95" t="s">
        <v>3</v>
      </c>
      <c r="R6" s="95" t="s">
        <v>4</v>
      </c>
      <c r="T6" s="136"/>
      <c r="U6" s="95" t="s">
        <v>1</v>
      </c>
      <c r="V6" s="95" t="s">
        <v>2</v>
      </c>
      <c r="W6" s="95" t="s">
        <v>3</v>
      </c>
      <c r="X6" s="95" t="s">
        <v>4</v>
      </c>
      <c r="Z6" s="136"/>
      <c r="AA6" s="95" t="s">
        <v>36</v>
      </c>
      <c r="AB6" s="95" t="s">
        <v>22</v>
      </c>
      <c r="AC6" s="95" t="s">
        <v>186</v>
      </c>
      <c r="AD6" s="95" t="s">
        <v>172</v>
      </c>
      <c r="AE6" s="95" t="s">
        <v>2</v>
      </c>
      <c r="AF6" s="95" t="s">
        <v>77</v>
      </c>
      <c r="AG6" s="95" t="s">
        <v>17</v>
      </c>
      <c r="AH6" s="95" t="s">
        <v>18</v>
      </c>
      <c r="AI6" s="95" t="s">
        <v>19</v>
      </c>
      <c r="AJ6" s="95" t="s">
        <v>20</v>
      </c>
      <c r="AK6" s="95" t="s">
        <v>37</v>
      </c>
      <c r="AL6" s="95" t="s">
        <v>15</v>
      </c>
      <c r="AM6" s="95" t="s">
        <v>14</v>
      </c>
      <c r="AN6" s="95" t="s">
        <v>16</v>
      </c>
      <c r="AO6" s="95" t="s">
        <v>21</v>
      </c>
    </row>
    <row r="7" spans="1:44">
      <c r="B7" s="136"/>
      <c r="C7" s="95">
        <v>326</v>
      </c>
      <c r="D7" s="95">
        <v>192.98</v>
      </c>
      <c r="E7" s="95">
        <v>53.19</v>
      </c>
      <c r="F7" s="95">
        <f t="shared" ref="F7:F13" si="0">C7+D7+E7</f>
        <v>572.17000000000007</v>
      </c>
      <c r="H7" s="136"/>
      <c r="I7" s="95">
        <v>47</v>
      </c>
      <c r="J7" s="95">
        <v>192.98</v>
      </c>
      <c r="K7" s="95">
        <v>78.94</v>
      </c>
      <c r="L7" s="95">
        <f>I7+J7+K7</f>
        <v>318.91999999999996</v>
      </c>
      <c r="N7" s="136"/>
      <c r="O7" s="95">
        <v>254</v>
      </c>
      <c r="P7" s="95">
        <v>192.98</v>
      </c>
      <c r="Q7" s="95">
        <v>46.46</v>
      </c>
      <c r="R7" s="95">
        <f t="shared" ref="R7:R15" si="1">O7+P7+Q7</f>
        <v>493.44</v>
      </c>
      <c r="T7" s="136"/>
      <c r="U7" s="95">
        <v>271</v>
      </c>
      <c r="V7" s="95">
        <v>192.98</v>
      </c>
      <c r="W7" s="95">
        <v>39.03</v>
      </c>
      <c r="X7" s="95">
        <f>U7+V7+W7</f>
        <v>503.01</v>
      </c>
      <c r="Z7" s="136"/>
      <c r="AA7" s="95">
        <v>271</v>
      </c>
      <c r="AB7" s="95">
        <v>346</v>
      </c>
      <c r="AC7" s="95">
        <v>346</v>
      </c>
      <c r="AD7" s="95">
        <v>346</v>
      </c>
      <c r="AE7" s="95">
        <v>192.98</v>
      </c>
      <c r="AF7" s="95">
        <v>27.42</v>
      </c>
      <c r="AG7" s="95">
        <v>34.08</v>
      </c>
      <c r="AH7" s="95">
        <v>42.36</v>
      </c>
      <c r="AI7" s="95">
        <v>34.4</v>
      </c>
      <c r="AJ7" s="95">
        <v>40.770000000000003</v>
      </c>
      <c r="AK7" s="95">
        <f>AA7+AE7+AF7</f>
        <v>491.40000000000003</v>
      </c>
      <c r="AL7" s="95">
        <f>AD7+AE7+AG7</f>
        <v>573.06000000000006</v>
      </c>
      <c r="AM7" s="95">
        <f>AA7+AE7+AH7</f>
        <v>506.34000000000003</v>
      </c>
      <c r="AN7" s="95">
        <f>AA7+AE7+AI7</f>
        <v>498.38</v>
      </c>
      <c r="AO7" s="95">
        <f>AA7+AE7+AJ7</f>
        <v>504.75</v>
      </c>
    </row>
    <row r="8" spans="1:44">
      <c r="B8" s="136"/>
      <c r="C8" s="95">
        <v>376</v>
      </c>
      <c r="D8" s="95">
        <f>$D$7</f>
        <v>192.98</v>
      </c>
      <c r="E8" s="95">
        <f>$E$7</f>
        <v>53.19</v>
      </c>
      <c r="F8" s="95">
        <f t="shared" si="0"/>
        <v>622.17000000000007</v>
      </c>
      <c r="H8" s="136"/>
      <c r="I8" s="95">
        <v>77</v>
      </c>
      <c r="J8" s="95">
        <f>$J$7</f>
        <v>192.98</v>
      </c>
      <c r="K8" s="95">
        <f>$K$7</f>
        <v>78.94</v>
      </c>
      <c r="L8" s="95">
        <f>I8+J8+K8</f>
        <v>348.92</v>
      </c>
      <c r="N8" s="136"/>
      <c r="O8" s="95">
        <v>310</v>
      </c>
      <c r="P8" s="95">
        <f>$P$7</f>
        <v>192.98</v>
      </c>
      <c r="Q8" s="95">
        <f>$Q$7</f>
        <v>46.46</v>
      </c>
      <c r="R8" s="95">
        <f t="shared" si="1"/>
        <v>549.44000000000005</v>
      </c>
      <c r="T8" s="136"/>
      <c r="U8" s="95">
        <v>329</v>
      </c>
      <c r="V8" s="95">
        <f>$V$7</f>
        <v>192.98</v>
      </c>
      <c r="W8" s="95">
        <f>$W$7</f>
        <v>39.03</v>
      </c>
      <c r="X8" s="95">
        <f>U8+V8+W8</f>
        <v>561.01</v>
      </c>
      <c r="Z8" s="136"/>
      <c r="AA8" s="95">
        <v>329</v>
      </c>
      <c r="AB8" s="95">
        <v>388</v>
      </c>
      <c r="AC8" s="95">
        <v>388</v>
      </c>
      <c r="AD8" s="95">
        <v>388</v>
      </c>
      <c r="AE8" s="95">
        <f>$AE$7</f>
        <v>192.98</v>
      </c>
      <c r="AF8" s="95">
        <f t="shared" ref="AF8:AF15" si="2">$AF$7</f>
        <v>27.42</v>
      </c>
      <c r="AG8" s="95">
        <f>$AG$7</f>
        <v>34.08</v>
      </c>
      <c r="AH8" s="95">
        <f t="shared" ref="AH8:AH15" si="3">$AH$7</f>
        <v>42.36</v>
      </c>
      <c r="AI8" s="95">
        <f t="shared" ref="AI8:AI15" si="4">$AI$7</f>
        <v>34.4</v>
      </c>
      <c r="AJ8" s="95">
        <f t="shared" ref="AJ8:AJ15" si="5">$AJ$7</f>
        <v>40.770000000000003</v>
      </c>
      <c r="AK8" s="95">
        <f t="shared" ref="AK8:AK15" si="6">AA8+AE8+AF8</f>
        <v>549.4</v>
      </c>
      <c r="AL8" s="95">
        <f t="shared" ref="AL8:AL16" si="7">AD8+AE8+AG8</f>
        <v>615.06000000000006</v>
      </c>
      <c r="AM8" s="95">
        <f t="shared" ref="AM8:AM16" si="8">AA8+AE8+AH8</f>
        <v>564.34</v>
      </c>
      <c r="AN8" s="95">
        <f t="shared" ref="AN8:AN16" si="9">AA8+AE8+AI8</f>
        <v>556.38</v>
      </c>
      <c r="AO8" s="95">
        <f t="shared" ref="AO8:AO16" si="10">AA8+AE8+AJ8</f>
        <v>562.75</v>
      </c>
    </row>
    <row r="9" spans="1:44">
      <c r="B9" s="136"/>
      <c r="C9" s="95">
        <v>446</v>
      </c>
      <c r="D9" s="95">
        <f t="shared" ref="D9:D13" si="11">$D$7</f>
        <v>192.98</v>
      </c>
      <c r="E9" s="95">
        <f t="shared" ref="E9:E13" si="12">$E$7</f>
        <v>53.19</v>
      </c>
      <c r="F9" s="95">
        <f t="shared" si="0"/>
        <v>692.17000000000007</v>
      </c>
      <c r="H9" s="136"/>
      <c r="I9" s="95">
        <v>106</v>
      </c>
      <c r="J9" s="95">
        <f t="shared" ref="J9:J15" si="13">$J$7</f>
        <v>192.98</v>
      </c>
      <c r="K9" s="95">
        <f t="shared" ref="K9:K15" si="14">$K$7</f>
        <v>78.94</v>
      </c>
      <c r="L9" s="95">
        <f t="shared" ref="L9:L10" si="15">I9+J9+K9</f>
        <v>377.92</v>
      </c>
      <c r="N9" s="136"/>
      <c r="O9" s="95">
        <v>365</v>
      </c>
      <c r="P9" s="95">
        <f t="shared" ref="P9:P15" si="16">$P$7</f>
        <v>192.98</v>
      </c>
      <c r="Q9" s="95">
        <f t="shared" ref="Q9:Q15" si="17">$Q$7</f>
        <v>46.46</v>
      </c>
      <c r="R9" s="95">
        <f t="shared" si="1"/>
        <v>604.44000000000005</v>
      </c>
      <c r="T9" s="136"/>
      <c r="U9" s="95">
        <v>386</v>
      </c>
      <c r="V9" s="95">
        <f t="shared" ref="V9:V15" si="18">$V$7</f>
        <v>192.98</v>
      </c>
      <c r="W9" s="95">
        <f t="shared" ref="W9:W15" si="19">$W$7</f>
        <v>39.03</v>
      </c>
      <c r="X9" s="95">
        <f t="shared" ref="X9:X10" si="20">U9+V9+W9</f>
        <v>618.01</v>
      </c>
      <c r="Z9" s="136"/>
      <c r="AA9" s="95">
        <v>386</v>
      </c>
      <c r="AB9" s="95">
        <v>453</v>
      </c>
      <c r="AC9" s="95">
        <v>453</v>
      </c>
      <c r="AD9" s="95">
        <v>453</v>
      </c>
      <c r="AE9" s="95">
        <f t="shared" ref="AE9:AE15" si="21">$AE$7</f>
        <v>192.98</v>
      </c>
      <c r="AF9" s="95">
        <f t="shared" si="2"/>
        <v>27.42</v>
      </c>
      <c r="AG9" s="95">
        <f t="shared" ref="AG9:AG15" si="22">$AG$7</f>
        <v>34.08</v>
      </c>
      <c r="AH9" s="95">
        <f t="shared" si="3"/>
        <v>42.36</v>
      </c>
      <c r="AI9" s="95">
        <f t="shared" si="4"/>
        <v>34.4</v>
      </c>
      <c r="AJ9" s="95">
        <f t="shared" si="5"/>
        <v>40.770000000000003</v>
      </c>
      <c r="AK9" s="95">
        <f t="shared" si="6"/>
        <v>606.4</v>
      </c>
      <c r="AL9" s="95">
        <f t="shared" si="7"/>
        <v>680.06000000000006</v>
      </c>
      <c r="AM9" s="95">
        <f t="shared" si="8"/>
        <v>621.34</v>
      </c>
      <c r="AN9" s="95">
        <f t="shared" si="9"/>
        <v>613.38</v>
      </c>
      <c r="AO9" s="95">
        <f t="shared" si="10"/>
        <v>619.75</v>
      </c>
    </row>
    <row r="10" spans="1:44">
      <c r="B10" s="136"/>
      <c r="C10" s="95">
        <v>526</v>
      </c>
      <c r="D10" s="95">
        <f t="shared" si="11"/>
        <v>192.98</v>
      </c>
      <c r="E10" s="95">
        <f t="shared" si="12"/>
        <v>53.19</v>
      </c>
      <c r="F10" s="95">
        <f t="shared" si="0"/>
        <v>772.17000000000007</v>
      </c>
      <c r="H10" s="136"/>
      <c r="I10" s="95">
        <v>156</v>
      </c>
      <c r="J10" s="95">
        <f t="shared" si="13"/>
        <v>192.98</v>
      </c>
      <c r="K10" s="95">
        <f t="shared" si="14"/>
        <v>78.94</v>
      </c>
      <c r="L10" s="95">
        <f t="shared" si="15"/>
        <v>427.92</v>
      </c>
      <c r="N10" s="136"/>
      <c r="O10" s="95">
        <v>415</v>
      </c>
      <c r="P10" s="95">
        <f t="shared" si="16"/>
        <v>192.98</v>
      </c>
      <c r="Q10" s="95">
        <f t="shared" si="17"/>
        <v>46.46</v>
      </c>
      <c r="R10" s="95">
        <f t="shared" si="1"/>
        <v>654.44000000000005</v>
      </c>
      <c r="T10" s="136"/>
      <c r="U10" s="95">
        <v>436</v>
      </c>
      <c r="V10" s="95">
        <f t="shared" si="18"/>
        <v>192.98</v>
      </c>
      <c r="W10" s="95">
        <f t="shared" si="19"/>
        <v>39.03</v>
      </c>
      <c r="X10" s="95">
        <f t="shared" si="20"/>
        <v>668.01</v>
      </c>
      <c r="Z10" s="136"/>
      <c r="AA10" s="95">
        <v>436</v>
      </c>
      <c r="AB10" s="95">
        <v>550</v>
      </c>
      <c r="AC10" s="95">
        <v>550</v>
      </c>
      <c r="AD10" s="95">
        <v>550</v>
      </c>
      <c r="AE10" s="95">
        <f t="shared" si="21"/>
        <v>192.98</v>
      </c>
      <c r="AF10" s="95">
        <f t="shared" si="2"/>
        <v>27.42</v>
      </c>
      <c r="AG10" s="95">
        <f t="shared" si="22"/>
        <v>34.08</v>
      </c>
      <c r="AH10" s="95">
        <f t="shared" si="3"/>
        <v>42.36</v>
      </c>
      <c r="AI10" s="95">
        <f t="shared" si="4"/>
        <v>34.4</v>
      </c>
      <c r="AJ10" s="95">
        <f t="shared" si="5"/>
        <v>40.770000000000003</v>
      </c>
      <c r="AK10" s="95">
        <f t="shared" si="6"/>
        <v>656.4</v>
      </c>
      <c r="AL10" s="95">
        <f t="shared" si="7"/>
        <v>777.06000000000006</v>
      </c>
      <c r="AM10" s="95">
        <f t="shared" si="8"/>
        <v>671.34</v>
      </c>
      <c r="AN10" s="95">
        <f t="shared" si="9"/>
        <v>663.38</v>
      </c>
      <c r="AO10" s="95">
        <f t="shared" si="10"/>
        <v>669.75</v>
      </c>
    </row>
    <row r="11" spans="1:44">
      <c r="B11" s="136"/>
      <c r="C11" s="95">
        <v>676</v>
      </c>
      <c r="D11" s="95">
        <f t="shared" si="11"/>
        <v>192.98</v>
      </c>
      <c r="E11" s="95">
        <f t="shared" si="12"/>
        <v>53.19</v>
      </c>
      <c r="F11" s="95">
        <f t="shared" si="0"/>
        <v>922.17000000000007</v>
      </c>
      <c r="H11" s="136"/>
      <c r="I11" s="95">
        <v>226</v>
      </c>
      <c r="J11" s="95">
        <f t="shared" si="13"/>
        <v>192.98</v>
      </c>
      <c r="K11" s="95">
        <f t="shared" si="14"/>
        <v>78.94</v>
      </c>
      <c r="L11" s="95">
        <f>I11+J11+K11</f>
        <v>497.92</v>
      </c>
      <c r="N11" s="136"/>
      <c r="O11" s="95">
        <v>485</v>
      </c>
      <c r="P11" s="95">
        <f t="shared" si="16"/>
        <v>192.98</v>
      </c>
      <c r="Q11" s="95">
        <f t="shared" si="17"/>
        <v>46.46</v>
      </c>
      <c r="R11" s="95">
        <f t="shared" si="1"/>
        <v>724.44</v>
      </c>
      <c r="T11" s="136"/>
      <c r="U11" s="95">
        <v>506</v>
      </c>
      <c r="V11" s="95">
        <f t="shared" si="18"/>
        <v>192.98</v>
      </c>
      <c r="W11" s="95">
        <f t="shared" si="19"/>
        <v>39.03</v>
      </c>
      <c r="X11" s="95">
        <f>U11+V11+W11</f>
        <v>738.01</v>
      </c>
      <c r="Z11" s="136"/>
      <c r="AA11" s="95">
        <v>506</v>
      </c>
      <c r="AB11" s="95">
        <v>620</v>
      </c>
      <c r="AC11" s="95">
        <v>620</v>
      </c>
      <c r="AD11" s="95">
        <v>620</v>
      </c>
      <c r="AE11" s="95">
        <f t="shared" si="21"/>
        <v>192.98</v>
      </c>
      <c r="AF11" s="95">
        <f t="shared" si="2"/>
        <v>27.42</v>
      </c>
      <c r="AG11" s="95">
        <f t="shared" si="22"/>
        <v>34.08</v>
      </c>
      <c r="AH11" s="95">
        <f t="shared" si="3"/>
        <v>42.36</v>
      </c>
      <c r="AI11" s="95">
        <f t="shared" si="4"/>
        <v>34.4</v>
      </c>
      <c r="AJ11" s="95">
        <f t="shared" si="5"/>
        <v>40.770000000000003</v>
      </c>
      <c r="AK11" s="95">
        <f t="shared" si="6"/>
        <v>726.4</v>
      </c>
      <c r="AL11" s="95">
        <f t="shared" si="7"/>
        <v>847.06000000000006</v>
      </c>
      <c r="AM11" s="95">
        <f t="shared" si="8"/>
        <v>741.34</v>
      </c>
      <c r="AN11" s="95">
        <f t="shared" si="9"/>
        <v>733.38</v>
      </c>
      <c r="AO11" s="95">
        <f t="shared" si="10"/>
        <v>739.75</v>
      </c>
    </row>
    <row r="12" spans="1:44">
      <c r="B12" s="136"/>
      <c r="C12" s="95">
        <v>976</v>
      </c>
      <c r="D12" s="95">
        <f t="shared" si="11"/>
        <v>192.98</v>
      </c>
      <c r="E12" s="95">
        <f t="shared" si="12"/>
        <v>53.19</v>
      </c>
      <c r="F12" s="95">
        <f t="shared" si="0"/>
        <v>1222.17</v>
      </c>
      <c r="H12" s="136"/>
      <c r="I12" s="95">
        <v>306</v>
      </c>
      <c r="J12" s="95">
        <f t="shared" si="13"/>
        <v>192.98</v>
      </c>
      <c r="K12" s="95">
        <f t="shared" si="14"/>
        <v>78.94</v>
      </c>
      <c r="L12" s="95">
        <f t="shared" ref="L12:L15" si="23">I12+J12+K12</f>
        <v>577.92000000000007</v>
      </c>
      <c r="N12" s="136"/>
      <c r="O12" s="95">
        <v>565</v>
      </c>
      <c r="P12" s="95">
        <f t="shared" si="16"/>
        <v>192.98</v>
      </c>
      <c r="Q12" s="95">
        <f t="shared" si="17"/>
        <v>46.46</v>
      </c>
      <c r="R12" s="95">
        <f t="shared" si="1"/>
        <v>804.44</v>
      </c>
      <c r="T12" s="136"/>
      <c r="U12" s="95">
        <v>586</v>
      </c>
      <c r="V12" s="95">
        <f t="shared" si="18"/>
        <v>192.98</v>
      </c>
      <c r="W12" s="95">
        <f t="shared" si="19"/>
        <v>39.03</v>
      </c>
      <c r="X12" s="95">
        <f t="shared" ref="X12:X13" si="24">U12+V12+W12</f>
        <v>818.01</v>
      </c>
      <c r="Z12" s="136"/>
      <c r="AA12" s="95">
        <v>586</v>
      </c>
      <c r="AB12" s="95">
        <v>670</v>
      </c>
      <c r="AC12" s="95">
        <v>670</v>
      </c>
      <c r="AD12" s="95">
        <v>670</v>
      </c>
      <c r="AE12" s="95">
        <f t="shared" si="21"/>
        <v>192.98</v>
      </c>
      <c r="AF12" s="95">
        <f t="shared" si="2"/>
        <v>27.42</v>
      </c>
      <c r="AG12" s="95">
        <f t="shared" si="22"/>
        <v>34.08</v>
      </c>
      <c r="AH12" s="95">
        <f t="shared" si="3"/>
        <v>42.36</v>
      </c>
      <c r="AI12" s="95">
        <f t="shared" si="4"/>
        <v>34.4</v>
      </c>
      <c r="AJ12" s="95">
        <f t="shared" si="5"/>
        <v>40.770000000000003</v>
      </c>
      <c r="AK12" s="95">
        <f t="shared" si="6"/>
        <v>806.4</v>
      </c>
      <c r="AL12" s="95">
        <f t="shared" si="7"/>
        <v>897.06000000000006</v>
      </c>
      <c r="AM12" s="95">
        <f t="shared" si="8"/>
        <v>821.34</v>
      </c>
      <c r="AN12" s="95">
        <f t="shared" si="9"/>
        <v>813.38</v>
      </c>
      <c r="AO12" s="95">
        <f t="shared" si="10"/>
        <v>819.75</v>
      </c>
    </row>
    <row r="13" spans="1:44">
      <c r="B13" s="136"/>
      <c r="C13" s="95">
        <v>1450</v>
      </c>
      <c r="D13" s="95">
        <f t="shared" si="11"/>
        <v>192.98</v>
      </c>
      <c r="E13" s="95">
        <f t="shared" si="12"/>
        <v>53.19</v>
      </c>
      <c r="F13" s="95">
        <f t="shared" si="0"/>
        <v>1696.17</v>
      </c>
      <c r="H13" s="136"/>
      <c r="I13" s="95">
        <v>456</v>
      </c>
      <c r="J13" s="95">
        <f t="shared" si="13"/>
        <v>192.98</v>
      </c>
      <c r="K13" s="95">
        <f t="shared" si="14"/>
        <v>78.94</v>
      </c>
      <c r="L13" s="95">
        <f t="shared" si="23"/>
        <v>727.92000000000007</v>
      </c>
      <c r="N13" s="136"/>
      <c r="O13" s="95">
        <v>715</v>
      </c>
      <c r="P13" s="95">
        <f t="shared" si="16"/>
        <v>192.98</v>
      </c>
      <c r="Q13" s="95">
        <f t="shared" si="17"/>
        <v>46.46</v>
      </c>
      <c r="R13" s="95">
        <f t="shared" si="1"/>
        <v>954.44</v>
      </c>
      <c r="T13" s="136"/>
      <c r="U13" s="95">
        <v>736</v>
      </c>
      <c r="V13" s="95">
        <f t="shared" si="18"/>
        <v>192.98</v>
      </c>
      <c r="W13" s="95">
        <f t="shared" si="19"/>
        <v>39.03</v>
      </c>
      <c r="X13" s="95">
        <f t="shared" si="24"/>
        <v>968.01</v>
      </c>
      <c r="Z13" s="136"/>
      <c r="AA13" s="95">
        <v>736</v>
      </c>
      <c r="AB13" s="95">
        <v>720</v>
      </c>
      <c r="AC13" s="95">
        <v>720</v>
      </c>
      <c r="AD13" s="95">
        <v>720</v>
      </c>
      <c r="AE13" s="95">
        <f t="shared" si="21"/>
        <v>192.98</v>
      </c>
      <c r="AF13" s="95">
        <f t="shared" si="2"/>
        <v>27.42</v>
      </c>
      <c r="AG13" s="95">
        <f t="shared" si="22"/>
        <v>34.08</v>
      </c>
      <c r="AH13" s="95">
        <f t="shared" si="3"/>
        <v>42.36</v>
      </c>
      <c r="AI13" s="95">
        <f t="shared" si="4"/>
        <v>34.4</v>
      </c>
      <c r="AJ13" s="95">
        <f t="shared" si="5"/>
        <v>40.770000000000003</v>
      </c>
      <c r="AK13" s="95">
        <f t="shared" si="6"/>
        <v>956.4</v>
      </c>
      <c r="AL13" s="95">
        <f t="shared" si="7"/>
        <v>947.06000000000006</v>
      </c>
      <c r="AM13" s="95">
        <f t="shared" si="8"/>
        <v>971.34</v>
      </c>
      <c r="AN13" s="95">
        <f t="shared" si="9"/>
        <v>963.38</v>
      </c>
      <c r="AO13" s="95">
        <f t="shared" si="10"/>
        <v>969.75</v>
      </c>
    </row>
    <row r="14" spans="1:44">
      <c r="B14" s="136"/>
      <c r="H14" s="136"/>
      <c r="I14" s="95">
        <v>756</v>
      </c>
      <c r="J14" s="95">
        <f t="shared" si="13"/>
        <v>192.98</v>
      </c>
      <c r="K14" s="95">
        <f t="shared" si="14"/>
        <v>78.94</v>
      </c>
      <c r="L14" s="95">
        <f t="shared" si="23"/>
        <v>1027.92</v>
      </c>
      <c r="N14" s="136"/>
      <c r="O14" s="95">
        <v>1015</v>
      </c>
      <c r="P14" s="95">
        <f t="shared" si="16"/>
        <v>192.98</v>
      </c>
      <c r="Q14" s="95">
        <f t="shared" si="17"/>
        <v>46.46</v>
      </c>
      <c r="R14" s="95">
        <f t="shared" si="1"/>
        <v>1254.44</v>
      </c>
      <c r="T14" s="136"/>
      <c r="U14" s="95">
        <v>1036</v>
      </c>
      <c r="V14" s="95">
        <f t="shared" si="18"/>
        <v>192.98</v>
      </c>
      <c r="W14" s="95">
        <f t="shared" si="19"/>
        <v>39.03</v>
      </c>
      <c r="X14" s="95">
        <f t="shared" ref="X14:X15" si="25">U14+V14+W14</f>
        <v>1268.01</v>
      </c>
      <c r="Z14" s="136"/>
      <c r="AA14" s="95">
        <v>1036</v>
      </c>
      <c r="AB14" s="95">
        <v>820</v>
      </c>
      <c r="AC14" s="95">
        <v>820</v>
      </c>
      <c r="AD14" s="95">
        <v>820</v>
      </c>
      <c r="AE14" s="95">
        <f t="shared" si="21"/>
        <v>192.98</v>
      </c>
      <c r="AF14" s="95">
        <f t="shared" si="2"/>
        <v>27.42</v>
      </c>
      <c r="AG14" s="95">
        <f t="shared" si="22"/>
        <v>34.08</v>
      </c>
      <c r="AH14" s="95">
        <f t="shared" si="3"/>
        <v>42.36</v>
      </c>
      <c r="AI14" s="95">
        <f t="shared" si="4"/>
        <v>34.4</v>
      </c>
      <c r="AJ14" s="95">
        <f t="shared" si="5"/>
        <v>40.770000000000003</v>
      </c>
      <c r="AK14" s="95">
        <f t="shared" si="6"/>
        <v>1256.4000000000001</v>
      </c>
      <c r="AL14" s="95">
        <f t="shared" si="7"/>
        <v>1047.06</v>
      </c>
      <c r="AM14" s="95">
        <f t="shared" si="8"/>
        <v>1271.3399999999999</v>
      </c>
      <c r="AN14" s="95">
        <f t="shared" si="9"/>
        <v>1263.3800000000001</v>
      </c>
      <c r="AO14" s="95">
        <f t="shared" si="10"/>
        <v>1269.75</v>
      </c>
    </row>
    <row r="15" spans="1:44">
      <c r="B15" s="112"/>
      <c r="H15" s="112"/>
      <c r="I15" s="95">
        <v>1250</v>
      </c>
      <c r="J15" s="95">
        <f t="shared" si="13"/>
        <v>192.98</v>
      </c>
      <c r="K15" s="95">
        <f t="shared" si="14"/>
        <v>78.94</v>
      </c>
      <c r="L15" s="95">
        <f t="shared" si="23"/>
        <v>1521.92</v>
      </c>
      <c r="N15" s="112"/>
      <c r="O15" s="95">
        <v>1510</v>
      </c>
      <c r="P15" s="95">
        <f t="shared" si="16"/>
        <v>192.98</v>
      </c>
      <c r="Q15" s="95">
        <f t="shared" si="17"/>
        <v>46.46</v>
      </c>
      <c r="R15" s="95">
        <f t="shared" si="1"/>
        <v>1749.44</v>
      </c>
      <c r="T15" s="112"/>
      <c r="U15" s="95">
        <v>1522</v>
      </c>
      <c r="V15" s="95">
        <f t="shared" si="18"/>
        <v>192.98</v>
      </c>
      <c r="W15" s="95">
        <f t="shared" si="19"/>
        <v>39.03</v>
      </c>
      <c r="X15" s="95">
        <f t="shared" si="25"/>
        <v>1754.01</v>
      </c>
      <c r="Z15" s="112"/>
      <c r="AA15" s="95">
        <v>1636</v>
      </c>
      <c r="AB15" s="95">
        <v>970</v>
      </c>
      <c r="AC15" s="95">
        <v>970</v>
      </c>
      <c r="AD15" s="95">
        <v>970</v>
      </c>
      <c r="AE15" s="95">
        <f t="shared" si="21"/>
        <v>192.98</v>
      </c>
      <c r="AF15" s="95">
        <f t="shared" si="2"/>
        <v>27.42</v>
      </c>
      <c r="AG15" s="95">
        <f t="shared" si="22"/>
        <v>34.08</v>
      </c>
      <c r="AH15" s="95">
        <f t="shared" si="3"/>
        <v>42.36</v>
      </c>
      <c r="AI15" s="95">
        <f t="shared" si="4"/>
        <v>34.4</v>
      </c>
      <c r="AJ15" s="95">
        <f t="shared" si="5"/>
        <v>40.770000000000003</v>
      </c>
      <c r="AK15" s="95">
        <f t="shared" si="6"/>
        <v>1856.4</v>
      </c>
      <c r="AL15" s="95">
        <f t="shared" si="7"/>
        <v>1197.06</v>
      </c>
      <c r="AM15" s="95">
        <f t="shared" si="8"/>
        <v>1871.34</v>
      </c>
      <c r="AN15" s="95">
        <f t="shared" si="9"/>
        <v>1863.38</v>
      </c>
      <c r="AO15" s="95">
        <f t="shared" si="10"/>
        <v>1869.75</v>
      </c>
    </row>
    <row r="16" spans="1:44">
      <c r="B16" s="112"/>
      <c r="H16" s="112"/>
      <c r="N16" s="112"/>
      <c r="T16" s="112"/>
      <c r="Z16" s="112"/>
      <c r="AA16" s="95"/>
      <c r="AB16" s="95"/>
      <c r="AC16" s="95"/>
      <c r="AD16" s="95"/>
      <c r="AF16" s="95"/>
      <c r="AG16" s="95"/>
      <c r="AH16" s="95"/>
      <c r="AI16" s="95"/>
      <c r="AJ16" s="95"/>
      <c r="AK16" s="95"/>
      <c r="AL16" s="95">
        <f t="shared" si="7"/>
        <v>0</v>
      </c>
      <c r="AM16" s="95">
        <f t="shared" si="8"/>
        <v>0</v>
      </c>
      <c r="AN16" s="95">
        <f t="shared" si="9"/>
        <v>0</v>
      </c>
      <c r="AO16" s="95">
        <f t="shared" si="10"/>
        <v>0</v>
      </c>
    </row>
    <row r="17" spans="2:41">
      <c r="AF17" s="95"/>
      <c r="AG17" s="95"/>
      <c r="AH17" s="95"/>
      <c r="AI17" s="95"/>
      <c r="AJ17" s="95"/>
      <c r="AK17" s="95"/>
      <c r="AL17" s="95"/>
      <c r="AM17" s="95"/>
      <c r="AN17" s="95"/>
      <c r="AO17" s="95"/>
    </row>
    <row r="18" spans="2:41">
      <c r="B18" s="136" t="s">
        <v>219</v>
      </c>
      <c r="C18" s="95" t="s">
        <v>1</v>
      </c>
      <c r="D18" s="95" t="s">
        <v>2</v>
      </c>
      <c r="E18" s="95" t="s">
        <v>3</v>
      </c>
      <c r="F18" s="95" t="s">
        <v>4</v>
      </c>
      <c r="H18" s="136" t="str">
        <f>B18</f>
        <v>High 
23Apr-03May/18Dec- 04Jan</v>
      </c>
      <c r="I18" s="95" t="s">
        <v>1</v>
      </c>
      <c r="J18" s="95" t="s">
        <v>2</v>
      </c>
      <c r="K18" s="95" t="s">
        <v>3</v>
      </c>
      <c r="L18" s="95" t="s">
        <v>4</v>
      </c>
      <c r="N18" s="136" t="str">
        <f>B18</f>
        <v>High 
23Apr-03May/18Dec- 04Jan</v>
      </c>
      <c r="O18" s="95" t="s">
        <v>1</v>
      </c>
      <c r="P18" s="95" t="s">
        <v>2</v>
      </c>
      <c r="Q18" s="95" t="s">
        <v>3</v>
      </c>
      <c r="R18" s="95" t="s">
        <v>4</v>
      </c>
      <c r="T18" s="136" t="str">
        <f>B18</f>
        <v>High 
23Apr-03May/18Dec- 04Jan</v>
      </c>
      <c r="U18" s="95" t="s">
        <v>1</v>
      </c>
      <c r="V18" s="95" t="s">
        <v>2</v>
      </c>
      <c r="W18" s="95" t="s">
        <v>3</v>
      </c>
      <c r="X18" s="95" t="s">
        <v>4</v>
      </c>
      <c r="Z18" s="136" t="str">
        <f>H18</f>
        <v>High 
23Apr-03May/18Dec- 04Jan</v>
      </c>
      <c r="AA18" s="95" t="s">
        <v>36</v>
      </c>
      <c r="AB18" s="95" t="s">
        <v>22</v>
      </c>
      <c r="AC18" s="95" t="s">
        <v>186</v>
      </c>
      <c r="AD18" s="95" t="s">
        <v>172</v>
      </c>
      <c r="AE18" s="95" t="s">
        <v>2</v>
      </c>
      <c r="AF18" s="95" t="s">
        <v>77</v>
      </c>
      <c r="AG18" s="95" t="s">
        <v>17</v>
      </c>
      <c r="AH18" s="95" t="s">
        <v>18</v>
      </c>
      <c r="AI18" s="95" t="s">
        <v>19</v>
      </c>
      <c r="AJ18" s="95" t="s">
        <v>20</v>
      </c>
      <c r="AK18" s="95" t="s">
        <v>37</v>
      </c>
      <c r="AL18" s="95" t="s">
        <v>15</v>
      </c>
      <c r="AM18" s="95" t="s">
        <v>14</v>
      </c>
      <c r="AN18" s="95" t="s">
        <v>16</v>
      </c>
      <c r="AO18" s="95" t="s">
        <v>21</v>
      </c>
    </row>
    <row r="19" spans="2:41">
      <c r="B19" s="136"/>
      <c r="C19" s="95">
        <v>450</v>
      </c>
      <c r="D19" s="95">
        <f t="shared" ref="D19:D25" si="26">$D$7</f>
        <v>192.98</v>
      </c>
      <c r="E19" s="95">
        <f t="shared" ref="E19:E25" si="27">$E$7</f>
        <v>53.19</v>
      </c>
      <c r="F19" s="95">
        <f t="shared" ref="F19:F25" si="28">C19+D19+E19</f>
        <v>696.17000000000007</v>
      </c>
      <c r="H19" s="136"/>
      <c r="I19" s="95">
        <v>226</v>
      </c>
      <c r="J19" s="95">
        <f t="shared" ref="J19:J25" si="29">$J$7</f>
        <v>192.98</v>
      </c>
      <c r="K19" s="95">
        <f t="shared" ref="K19:K25" si="30">$K$7</f>
        <v>78.94</v>
      </c>
      <c r="L19" s="95">
        <f t="shared" ref="L19:L25" si="31">I19+J19+K19</f>
        <v>497.92</v>
      </c>
      <c r="N19" s="136"/>
      <c r="O19" s="95">
        <v>492</v>
      </c>
      <c r="P19" s="95">
        <f t="shared" ref="P19:P25" si="32">$P$7</f>
        <v>192.98</v>
      </c>
      <c r="Q19" s="95">
        <f t="shared" ref="Q19:Q25" si="33">$Q$7</f>
        <v>46.46</v>
      </c>
      <c r="R19" s="95">
        <f t="shared" ref="R19:R25" si="34">O19+P19+Q19</f>
        <v>731.44</v>
      </c>
      <c r="T19" s="136"/>
      <c r="U19" s="95">
        <v>506</v>
      </c>
      <c r="V19" s="95">
        <f t="shared" ref="V19:V26" si="35">$V$7</f>
        <v>192.98</v>
      </c>
      <c r="W19" s="95">
        <f t="shared" ref="W19:W26" si="36">$W$7</f>
        <v>39.03</v>
      </c>
      <c r="X19" s="95">
        <f t="shared" ref="X19:X24" si="37">U19+V19+W19</f>
        <v>738.01</v>
      </c>
      <c r="Z19" s="136"/>
      <c r="AA19" s="95">
        <v>535</v>
      </c>
      <c r="AB19" s="95">
        <v>540</v>
      </c>
      <c r="AC19" s="95">
        <v>540</v>
      </c>
      <c r="AD19" s="95">
        <v>540</v>
      </c>
      <c r="AE19" s="95">
        <f t="shared" ref="AE19:AE26" si="38">$AE$7</f>
        <v>192.98</v>
      </c>
      <c r="AF19" s="95">
        <f t="shared" ref="AF19:AF26" si="39">$AF$7</f>
        <v>27.42</v>
      </c>
      <c r="AG19" s="95">
        <f t="shared" ref="AG19:AG26" si="40">$AG$7</f>
        <v>34.08</v>
      </c>
      <c r="AH19" s="95">
        <f t="shared" ref="AH19:AH26" si="41">$AH$7</f>
        <v>42.36</v>
      </c>
      <c r="AI19" s="95">
        <f t="shared" ref="AI19:AI26" si="42">$AI$7</f>
        <v>34.4</v>
      </c>
      <c r="AJ19" s="95">
        <f t="shared" ref="AJ19:AJ26" si="43">$AJ$7</f>
        <v>40.770000000000003</v>
      </c>
      <c r="AK19" s="95">
        <f t="shared" ref="AK19:AK26" si="44">AA19+AE19+AF19</f>
        <v>755.4</v>
      </c>
      <c r="AL19" s="95">
        <f t="shared" ref="AL19:AL26" si="45">AD19+AE19+AG19</f>
        <v>767.06000000000006</v>
      </c>
      <c r="AM19" s="95">
        <f t="shared" ref="AM19:AM26" si="46">AA19+AE19+AH19</f>
        <v>770.34</v>
      </c>
      <c r="AN19" s="95">
        <f t="shared" ref="AN19:AN26" si="47">AA19+AE19+AI19</f>
        <v>762.38</v>
      </c>
      <c r="AO19" s="95">
        <f t="shared" ref="AO19:AO26" si="48">AA19+AE19+AJ19</f>
        <v>768.75</v>
      </c>
    </row>
    <row r="20" spans="2:41">
      <c r="B20" s="136"/>
      <c r="C20" s="95">
        <v>510</v>
      </c>
      <c r="D20" s="95">
        <f t="shared" si="26"/>
        <v>192.98</v>
      </c>
      <c r="E20" s="95">
        <f t="shared" si="27"/>
        <v>53.19</v>
      </c>
      <c r="F20" s="95">
        <f t="shared" si="28"/>
        <v>756.17000000000007</v>
      </c>
      <c r="H20" s="136"/>
      <c r="I20" s="95">
        <v>290</v>
      </c>
      <c r="J20" s="95">
        <f t="shared" si="29"/>
        <v>192.98</v>
      </c>
      <c r="K20" s="95">
        <f t="shared" si="30"/>
        <v>78.94</v>
      </c>
      <c r="L20" s="95">
        <f t="shared" si="31"/>
        <v>561.92000000000007</v>
      </c>
      <c r="N20" s="136"/>
      <c r="O20" s="95">
        <v>550</v>
      </c>
      <c r="P20" s="95">
        <f t="shared" si="32"/>
        <v>192.98</v>
      </c>
      <c r="Q20" s="95">
        <f t="shared" si="33"/>
        <v>46.46</v>
      </c>
      <c r="R20" s="95">
        <f t="shared" si="34"/>
        <v>789.44</v>
      </c>
      <c r="T20" s="136"/>
      <c r="U20" s="95">
        <v>566</v>
      </c>
      <c r="V20" s="95">
        <f t="shared" si="35"/>
        <v>192.98</v>
      </c>
      <c r="W20" s="95">
        <f t="shared" si="36"/>
        <v>39.03</v>
      </c>
      <c r="X20" s="95">
        <f t="shared" si="37"/>
        <v>798.01</v>
      </c>
      <c r="Z20" s="136"/>
      <c r="AA20" s="95">
        <v>595</v>
      </c>
      <c r="AB20" s="95">
        <v>582</v>
      </c>
      <c r="AC20" s="95">
        <v>582</v>
      </c>
      <c r="AD20" s="95">
        <v>582</v>
      </c>
      <c r="AE20" s="95">
        <f t="shared" si="38"/>
        <v>192.98</v>
      </c>
      <c r="AF20" s="95">
        <f t="shared" si="39"/>
        <v>27.42</v>
      </c>
      <c r="AG20" s="95">
        <f t="shared" si="40"/>
        <v>34.08</v>
      </c>
      <c r="AH20" s="95">
        <f t="shared" si="41"/>
        <v>42.36</v>
      </c>
      <c r="AI20" s="95">
        <f t="shared" si="42"/>
        <v>34.4</v>
      </c>
      <c r="AJ20" s="95">
        <f t="shared" si="43"/>
        <v>40.770000000000003</v>
      </c>
      <c r="AK20" s="95">
        <f t="shared" si="44"/>
        <v>815.4</v>
      </c>
      <c r="AL20" s="95">
        <f t="shared" si="45"/>
        <v>809.06000000000006</v>
      </c>
      <c r="AM20" s="95">
        <f t="shared" si="46"/>
        <v>830.34</v>
      </c>
      <c r="AN20" s="95">
        <f t="shared" si="47"/>
        <v>822.38</v>
      </c>
      <c r="AO20" s="95">
        <f t="shared" si="48"/>
        <v>828.75</v>
      </c>
    </row>
    <row r="21" spans="2:41">
      <c r="B21" s="136"/>
      <c r="C21" s="95">
        <v>570</v>
      </c>
      <c r="D21" s="95">
        <f t="shared" si="26"/>
        <v>192.98</v>
      </c>
      <c r="E21" s="95">
        <f t="shared" si="27"/>
        <v>53.19</v>
      </c>
      <c r="F21" s="95">
        <f t="shared" si="28"/>
        <v>816.17000000000007</v>
      </c>
      <c r="H21" s="136"/>
      <c r="I21" s="95">
        <v>350</v>
      </c>
      <c r="J21" s="95">
        <f t="shared" si="29"/>
        <v>192.98</v>
      </c>
      <c r="K21" s="95">
        <f t="shared" si="30"/>
        <v>78.94</v>
      </c>
      <c r="L21" s="95">
        <f t="shared" si="31"/>
        <v>621.92000000000007</v>
      </c>
      <c r="N21" s="136"/>
      <c r="O21" s="95">
        <v>610</v>
      </c>
      <c r="P21" s="95">
        <f t="shared" si="32"/>
        <v>192.98</v>
      </c>
      <c r="Q21" s="95">
        <f t="shared" si="33"/>
        <v>46.46</v>
      </c>
      <c r="R21" s="95">
        <f t="shared" si="34"/>
        <v>849.44</v>
      </c>
      <c r="T21" s="136"/>
      <c r="U21" s="95">
        <v>626</v>
      </c>
      <c r="V21" s="95">
        <f t="shared" si="35"/>
        <v>192.98</v>
      </c>
      <c r="W21" s="95">
        <f t="shared" si="36"/>
        <v>39.03</v>
      </c>
      <c r="X21" s="95">
        <f t="shared" si="37"/>
        <v>858.01</v>
      </c>
      <c r="Z21" s="136"/>
      <c r="AA21" s="95">
        <v>695</v>
      </c>
      <c r="AB21" s="95">
        <v>647</v>
      </c>
      <c r="AC21" s="95">
        <v>647</v>
      </c>
      <c r="AD21" s="95">
        <v>647</v>
      </c>
      <c r="AE21" s="95">
        <f t="shared" si="38"/>
        <v>192.98</v>
      </c>
      <c r="AF21" s="95">
        <f t="shared" si="39"/>
        <v>27.42</v>
      </c>
      <c r="AG21" s="95">
        <f t="shared" si="40"/>
        <v>34.08</v>
      </c>
      <c r="AH21" s="95">
        <f t="shared" si="41"/>
        <v>42.36</v>
      </c>
      <c r="AI21" s="95">
        <f t="shared" si="42"/>
        <v>34.4</v>
      </c>
      <c r="AJ21" s="95">
        <f t="shared" si="43"/>
        <v>40.770000000000003</v>
      </c>
      <c r="AK21" s="95">
        <f t="shared" si="44"/>
        <v>915.4</v>
      </c>
      <c r="AL21" s="95">
        <f t="shared" si="45"/>
        <v>874.06000000000006</v>
      </c>
      <c r="AM21" s="95">
        <f t="shared" si="46"/>
        <v>930.34</v>
      </c>
      <c r="AN21" s="95">
        <f t="shared" si="47"/>
        <v>922.38</v>
      </c>
      <c r="AO21" s="95">
        <f t="shared" si="48"/>
        <v>928.75</v>
      </c>
    </row>
    <row r="22" spans="2:41">
      <c r="B22" s="136"/>
      <c r="C22" s="95">
        <v>766</v>
      </c>
      <c r="D22" s="95">
        <f t="shared" si="26"/>
        <v>192.98</v>
      </c>
      <c r="E22" s="95">
        <f t="shared" si="27"/>
        <v>53.19</v>
      </c>
      <c r="F22" s="95">
        <f t="shared" si="28"/>
        <v>1012.1700000000001</v>
      </c>
      <c r="H22" s="136"/>
      <c r="I22" s="95">
        <v>550</v>
      </c>
      <c r="J22" s="95">
        <f t="shared" si="29"/>
        <v>192.98</v>
      </c>
      <c r="K22" s="95">
        <f t="shared" si="30"/>
        <v>78.94</v>
      </c>
      <c r="L22" s="95">
        <f t="shared" si="31"/>
        <v>821.92000000000007</v>
      </c>
      <c r="N22" s="136"/>
      <c r="O22" s="95">
        <v>825</v>
      </c>
      <c r="P22" s="95">
        <f t="shared" si="32"/>
        <v>192.98</v>
      </c>
      <c r="Q22" s="95">
        <f t="shared" si="33"/>
        <v>46.46</v>
      </c>
      <c r="R22" s="95">
        <f t="shared" si="34"/>
        <v>1064.44</v>
      </c>
      <c r="T22" s="136"/>
      <c r="U22" s="95">
        <v>846</v>
      </c>
      <c r="V22" s="95">
        <f t="shared" si="35"/>
        <v>192.98</v>
      </c>
      <c r="W22" s="95">
        <f t="shared" si="36"/>
        <v>39.03</v>
      </c>
      <c r="X22" s="95">
        <f t="shared" si="37"/>
        <v>1078.01</v>
      </c>
      <c r="Z22" s="136"/>
      <c r="AA22" s="95">
        <v>845</v>
      </c>
      <c r="AB22" s="95">
        <v>720</v>
      </c>
      <c r="AC22" s="95">
        <v>720</v>
      </c>
      <c r="AD22" s="95">
        <v>720</v>
      </c>
      <c r="AE22" s="95">
        <f t="shared" si="38"/>
        <v>192.98</v>
      </c>
      <c r="AF22" s="95">
        <f t="shared" si="39"/>
        <v>27.42</v>
      </c>
      <c r="AG22" s="95">
        <f t="shared" si="40"/>
        <v>34.08</v>
      </c>
      <c r="AH22" s="95">
        <f t="shared" si="41"/>
        <v>42.36</v>
      </c>
      <c r="AI22" s="95">
        <f t="shared" si="42"/>
        <v>34.4</v>
      </c>
      <c r="AJ22" s="95">
        <f t="shared" si="43"/>
        <v>40.770000000000003</v>
      </c>
      <c r="AK22" s="95">
        <f t="shared" si="44"/>
        <v>1065.4000000000001</v>
      </c>
      <c r="AL22" s="95">
        <f t="shared" si="45"/>
        <v>947.06000000000006</v>
      </c>
      <c r="AM22" s="95">
        <f t="shared" si="46"/>
        <v>1080.3399999999999</v>
      </c>
      <c r="AN22" s="95">
        <f t="shared" si="47"/>
        <v>1072.3800000000001</v>
      </c>
      <c r="AO22" s="95">
        <f t="shared" si="48"/>
        <v>1078.75</v>
      </c>
    </row>
    <row r="23" spans="2:41">
      <c r="B23" s="136"/>
      <c r="C23" s="95">
        <v>916</v>
      </c>
      <c r="D23" s="95">
        <f t="shared" si="26"/>
        <v>192.98</v>
      </c>
      <c r="E23" s="95">
        <f t="shared" si="27"/>
        <v>53.19</v>
      </c>
      <c r="F23" s="95">
        <f t="shared" si="28"/>
        <v>1162.17</v>
      </c>
      <c r="H23" s="136"/>
      <c r="I23" s="95">
        <v>760</v>
      </c>
      <c r="J23" s="95">
        <f t="shared" si="29"/>
        <v>192.98</v>
      </c>
      <c r="K23" s="95">
        <f t="shared" si="30"/>
        <v>78.94</v>
      </c>
      <c r="L23" s="95">
        <f t="shared" si="31"/>
        <v>1031.92</v>
      </c>
      <c r="N23" s="136"/>
      <c r="O23" s="95">
        <v>1025</v>
      </c>
      <c r="P23" s="95">
        <f t="shared" si="32"/>
        <v>192.98</v>
      </c>
      <c r="Q23" s="95">
        <f t="shared" si="33"/>
        <v>46.46</v>
      </c>
      <c r="R23" s="95">
        <f t="shared" si="34"/>
        <v>1264.44</v>
      </c>
      <c r="T23" s="136"/>
      <c r="U23" s="95">
        <v>1046</v>
      </c>
      <c r="V23" s="95">
        <f t="shared" si="35"/>
        <v>192.98</v>
      </c>
      <c r="W23" s="95">
        <f t="shared" si="36"/>
        <v>39.03</v>
      </c>
      <c r="X23" s="95">
        <f t="shared" si="37"/>
        <v>1278.01</v>
      </c>
      <c r="Z23" s="136"/>
      <c r="AA23" s="95">
        <v>1045</v>
      </c>
      <c r="AB23" s="95">
        <v>770</v>
      </c>
      <c r="AC23" s="95">
        <v>770</v>
      </c>
      <c r="AD23" s="95">
        <v>770</v>
      </c>
      <c r="AE23" s="95">
        <f t="shared" si="38"/>
        <v>192.98</v>
      </c>
      <c r="AF23" s="95">
        <f t="shared" si="39"/>
        <v>27.42</v>
      </c>
      <c r="AG23" s="95">
        <f t="shared" si="40"/>
        <v>34.08</v>
      </c>
      <c r="AH23" s="95">
        <f t="shared" si="41"/>
        <v>42.36</v>
      </c>
      <c r="AI23" s="95">
        <f t="shared" si="42"/>
        <v>34.4</v>
      </c>
      <c r="AJ23" s="95">
        <f t="shared" si="43"/>
        <v>40.770000000000003</v>
      </c>
      <c r="AK23" s="95">
        <f t="shared" si="44"/>
        <v>1265.4000000000001</v>
      </c>
      <c r="AL23" s="95">
        <f t="shared" si="45"/>
        <v>997.06000000000006</v>
      </c>
      <c r="AM23" s="95">
        <f t="shared" si="46"/>
        <v>1280.3399999999999</v>
      </c>
      <c r="AN23" s="95">
        <f t="shared" si="47"/>
        <v>1272.3800000000001</v>
      </c>
      <c r="AO23" s="95">
        <f t="shared" si="48"/>
        <v>1278.75</v>
      </c>
    </row>
    <row r="24" spans="2:41">
      <c r="B24" s="136"/>
      <c r="C24" s="95">
        <v>1275</v>
      </c>
      <c r="D24" s="95">
        <f t="shared" si="26"/>
        <v>192.98</v>
      </c>
      <c r="E24" s="95">
        <f t="shared" si="27"/>
        <v>53.19</v>
      </c>
      <c r="F24" s="95">
        <f t="shared" si="28"/>
        <v>1521.17</v>
      </c>
      <c r="H24" s="136"/>
      <c r="I24" s="95">
        <v>1050</v>
      </c>
      <c r="J24" s="95">
        <f t="shared" si="29"/>
        <v>192.98</v>
      </c>
      <c r="K24" s="95">
        <f t="shared" si="30"/>
        <v>78.94</v>
      </c>
      <c r="L24" s="95">
        <f t="shared" si="31"/>
        <v>1321.92</v>
      </c>
      <c r="N24" s="136"/>
      <c r="O24" s="95">
        <v>1310</v>
      </c>
      <c r="P24" s="95">
        <f t="shared" si="32"/>
        <v>192.98</v>
      </c>
      <c r="Q24" s="95">
        <f t="shared" si="33"/>
        <v>46.46</v>
      </c>
      <c r="R24" s="95">
        <f t="shared" si="34"/>
        <v>1549.44</v>
      </c>
      <c r="T24" s="136"/>
      <c r="U24" s="95">
        <v>1325</v>
      </c>
      <c r="V24" s="95">
        <f t="shared" si="35"/>
        <v>192.98</v>
      </c>
      <c r="W24" s="95">
        <f t="shared" si="36"/>
        <v>39.03</v>
      </c>
      <c r="X24" s="95">
        <f t="shared" si="37"/>
        <v>1557.01</v>
      </c>
      <c r="Z24" s="136"/>
      <c r="AA24" s="95">
        <v>1430</v>
      </c>
      <c r="AB24" s="95">
        <v>820</v>
      </c>
      <c r="AC24" s="95">
        <v>820</v>
      </c>
      <c r="AD24" s="95">
        <v>820</v>
      </c>
      <c r="AE24" s="95">
        <f t="shared" si="38"/>
        <v>192.98</v>
      </c>
      <c r="AF24" s="95">
        <f t="shared" si="39"/>
        <v>27.42</v>
      </c>
      <c r="AG24" s="95">
        <f t="shared" si="40"/>
        <v>34.08</v>
      </c>
      <c r="AH24" s="95">
        <f t="shared" si="41"/>
        <v>42.36</v>
      </c>
      <c r="AI24" s="95">
        <f t="shared" si="42"/>
        <v>34.4</v>
      </c>
      <c r="AJ24" s="95">
        <f t="shared" si="43"/>
        <v>40.770000000000003</v>
      </c>
      <c r="AK24" s="95">
        <f t="shared" si="44"/>
        <v>1650.4</v>
      </c>
      <c r="AL24" s="95">
        <f t="shared" si="45"/>
        <v>1047.06</v>
      </c>
      <c r="AM24" s="95">
        <f t="shared" si="46"/>
        <v>1665.34</v>
      </c>
      <c r="AN24" s="95">
        <f t="shared" si="47"/>
        <v>1657.38</v>
      </c>
      <c r="AO24" s="95">
        <f t="shared" si="48"/>
        <v>1663.75</v>
      </c>
    </row>
    <row r="25" spans="2:41">
      <c r="B25" s="136"/>
      <c r="C25" s="95">
        <v>1450</v>
      </c>
      <c r="D25" s="95">
        <f t="shared" si="26"/>
        <v>192.98</v>
      </c>
      <c r="E25" s="95">
        <f t="shared" si="27"/>
        <v>53.19</v>
      </c>
      <c r="F25" s="95">
        <f t="shared" si="28"/>
        <v>1696.17</v>
      </c>
      <c r="H25" s="136"/>
      <c r="I25" s="95">
        <v>1250</v>
      </c>
      <c r="J25" s="95">
        <f t="shared" si="29"/>
        <v>192.98</v>
      </c>
      <c r="K25" s="95">
        <f t="shared" si="30"/>
        <v>78.94</v>
      </c>
      <c r="L25" s="95">
        <f t="shared" si="31"/>
        <v>1521.92</v>
      </c>
      <c r="N25" s="136"/>
      <c r="O25" s="95">
        <v>1510</v>
      </c>
      <c r="P25" s="95">
        <f t="shared" si="32"/>
        <v>192.98</v>
      </c>
      <c r="Q25" s="95">
        <f t="shared" si="33"/>
        <v>46.46</v>
      </c>
      <c r="R25" s="95">
        <f t="shared" si="34"/>
        <v>1749.44</v>
      </c>
      <c r="T25" s="136"/>
      <c r="U25" s="95">
        <v>1522</v>
      </c>
      <c r="V25" s="95">
        <f t="shared" si="35"/>
        <v>192.98</v>
      </c>
      <c r="W25" s="95">
        <f t="shared" si="36"/>
        <v>39.03</v>
      </c>
      <c r="X25" s="95">
        <f t="shared" ref="X25:X26" si="49">U25+V25+W25</f>
        <v>1754.01</v>
      </c>
      <c r="Z25" s="136"/>
      <c r="AA25" s="95">
        <v>1636</v>
      </c>
      <c r="AB25" s="95">
        <v>920</v>
      </c>
      <c r="AC25" s="95">
        <v>920</v>
      </c>
      <c r="AD25" s="95">
        <v>920</v>
      </c>
      <c r="AE25" s="95">
        <f t="shared" si="38"/>
        <v>192.98</v>
      </c>
      <c r="AF25" s="95">
        <f t="shared" si="39"/>
        <v>27.42</v>
      </c>
      <c r="AG25" s="95">
        <f t="shared" si="40"/>
        <v>34.08</v>
      </c>
      <c r="AH25" s="95">
        <f t="shared" si="41"/>
        <v>42.36</v>
      </c>
      <c r="AI25" s="95">
        <f t="shared" si="42"/>
        <v>34.4</v>
      </c>
      <c r="AJ25" s="95">
        <f t="shared" si="43"/>
        <v>40.770000000000003</v>
      </c>
      <c r="AK25" s="95">
        <f t="shared" si="44"/>
        <v>1856.4</v>
      </c>
      <c r="AL25" s="95">
        <f t="shared" si="45"/>
        <v>1147.06</v>
      </c>
      <c r="AM25" s="95">
        <f t="shared" si="46"/>
        <v>1871.34</v>
      </c>
      <c r="AN25" s="95">
        <f t="shared" si="47"/>
        <v>1863.38</v>
      </c>
      <c r="AO25" s="95">
        <f t="shared" si="48"/>
        <v>1869.75</v>
      </c>
    </row>
    <row r="26" spans="2:41">
      <c r="B26" s="112"/>
      <c r="H26" s="112"/>
      <c r="N26" s="112"/>
      <c r="T26" s="112"/>
      <c r="U26" s="95">
        <v>1036</v>
      </c>
      <c r="V26" s="95">
        <f t="shared" si="35"/>
        <v>192.98</v>
      </c>
      <c r="W26" s="95">
        <f t="shared" si="36"/>
        <v>39.03</v>
      </c>
      <c r="X26" s="95">
        <f t="shared" si="49"/>
        <v>1268.01</v>
      </c>
      <c r="Z26" s="112"/>
      <c r="AA26" s="95">
        <v>1036</v>
      </c>
      <c r="AB26" s="95">
        <v>1070</v>
      </c>
      <c r="AC26" s="95">
        <v>1070</v>
      </c>
      <c r="AD26" s="95">
        <v>1070</v>
      </c>
      <c r="AE26" s="95">
        <f t="shared" si="38"/>
        <v>192.98</v>
      </c>
      <c r="AF26" s="95">
        <f t="shared" si="39"/>
        <v>27.42</v>
      </c>
      <c r="AG26" s="95">
        <f t="shared" si="40"/>
        <v>34.08</v>
      </c>
      <c r="AH26" s="95">
        <f t="shared" si="41"/>
        <v>42.36</v>
      </c>
      <c r="AI26" s="95">
        <f t="shared" si="42"/>
        <v>34.4</v>
      </c>
      <c r="AJ26" s="95">
        <f t="shared" si="43"/>
        <v>40.770000000000003</v>
      </c>
      <c r="AK26" s="95">
        <f t="shared" si="44"/>
        <v>1256.4000000000001</v>
      </c>
      <c r="AL26" s="95">
        <f t="shared" si="45"/>
        <v>1297.06</v>
      </c>
      <c r="AM26" s="95">
        <f t="shared" si="46"/>
        <v>1271.3399999999999</v>
      </c>
      <c r="AN26" s="95">
        <f t="shared" si="47"/>
        <v>1263.3800000000001</v>
      </c>
      <c r="AO26" s="95">
        <f t="shared" si="48"/>
        <v>1269.75</v>
      </c>
    </row>
    <row r="27" spans="2:41">
      <c r="AA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</row>
    <row r="28" spans="2:41">
      <c r="AF28" s="95"/>
      <c r="AG28" s="95"/>
      <c r="AH28" s="95"/>
      <c r="AI28" s="95"/>
      <c r="AJ28" s="95"/>
      <c r="AK28" s="95"/>
      <c r="AL28" s="95"/>
      <c r="AM28" s="95"/>
      <c r="AN28" s="95"/>
      <c r="AO28" s="95"/>
    </row>
    <row r="29" spans="2:41">
      <c r="B29" s="137" t="s">
        <v>5</v>
      </c>
      <c r="C29" s="95" t="s">
        <v>1</v>
      </c>
      <c r="D29" s="95" t="s">
        <v>2</v>
      </c>
      <c r="E29" s="95" t="s">
        <v>3</v>
      </c>
      <c r="F29" s="95" t="s">
        <v>4</v>
      </c>
      <c r="H29" s="137" t="str">
        <f>B29</f>
        <v>No Season</v>
      </c>
      <c r="I29" s="95" t="s">
        <v>1</v>
      </c>
      <c r="J29" s="95" t="s">
        <v>2</v>
      </c>
      <c r="K29" s="95" t="s">
        <v>3</v>
      </c>
      <c r="L29" s="95" t="s">
        <v>4</v>
      </c>
      <c r="N29" s="137" t="str">
        <f>B29</f>
        <v>No Season</v>
      </c>
      <c r="O29" s="95" t="s">
        <v>1</v>
      </c>
      <c r="P29" s="95" t="s">
        <v>2</v>
      </c>
      <c r="Q29" s="95" t="s">
        <v>3</v>
      </c>
      <c r="R29" s="95" t="s">
        <v>4</v>
      </c>
      <c r="T29" s="137" t="str">
        <f>B29</f>
        <v>No Season</v>
      </c>
      <c r="U29" s="95" t="s">
        <v>1</v>
      </c>
      <c r="V29" s="95" t="s">
        <v>2</v>
      </c>
      <c r="W29" s="95" t="s">
        <v>3</v>
      </c>
      <c r="X29" s="95" t="s">
        <v>4</v>
      </c>
      <c r="Z29" s="137" t="str">
        <f>H29</f>
        <v>No Season</v>
      </c>
      <c r="AA29" s="95" t="s">
        <v>36</v>
      </c>
      <c r="AB29" s="95" t="s">
        <v>22</v>
      </c>
      <c r="AC29" s="95" t="s">
        <v>186</v>
      </c>
      <c r="AD29" s="95" t="s">
        <v>172</v>
      </c>
      <c r="AE29" s="95" t="s">
        <v>2</v>
      </c>
      <c r="AF29" s="95" t="s">
        <v>77</v>
      </c>
      <c r="AG29" s="95" t="s">
        <v>17</v>
      </c>
      <c r="AH29" s="95" t="s">
        <v>18</v>
      </c>
      <c r="AI29" s="95" t="s">
        <v>19</v>
      </c>
      <c r="AJ29" s="95" t="s">
        <v>20</v>
      </c>
      <c r="AK29" s="95" t="s">
        <v>37</v>
      </c>
      <c r="AL29" s="95" t="s">
        <v>15</v>
      </c>
      <c r="AM29" s="95" t="s">
        <v>14</v>
      </c>
      <c r="AN29" s="95" t="s">
        <v>16</v>
      </c>
      <c r="AO29" s="95" t="s">
        <v>21</v>
      </c>
    </row>
    <row r="30" spans="2:41">
      <c r="B30" s="137"/>
      <c r="H30" s="137"/>
      <c r="N30" s="137"/>
      <c r="T30" s="137"/>
      <c r="Z30" s="137"/>
      <c r="AA30" s="95"/>
      <c r="AB30" s="95"/>
      <c r="AC30" s="95"/>
      <c r="AD30" s="95"/>
      <c r="AF30" s="95"/>
      <c r="AG30" s="95"/>
      <c r="AH30" s="95"/>
      <c r="AI30" s="95"/>
      <c r="AJ30" s="95"/>
      <c r="AK30" s="95"/>
      <c r="AL30" s="95">
        <f t="shared" ref="AL30:AL34" si="50">AD30+AE30+AG30</f>
        <v>0</v>
      </c>
      <c r="AM30" s="95">
        <f t="shared" ref="AM30:AM34" si="51">AA30+AE30+AH30</f>
        <v>0</v>
      </c>
      <c r="AN30" s="95">
        <f t="shared" ref="AN30:AN34" si="52">AA30+AE30+AI30</f>
        <v>0</v>
      </c>
      <c r="AO30" s="95">
        <f t="shared" ref="AO30:AO34" si="53">AA30+AE30+AJ30</f>
        <v>0</v>
      </c>
    </row>
    <row r="31" spans="2:41">
      <c r="B31" s="137"/>
      <c r="H31" s="137"/>
      <c r="N31" s="137"/>
      <c r="T31" s="137"/>
      <c r="Z31" s="137"/>
      <c r="AA31" s="95"/>
      <c r="AB31" s="95"/>
      <c r="AC31" s="95"/>
      <c r="AD31" s="95"/>
      <c r="AF31" s="95"/>
      <c r="AG31" s="95"/>
      <c r="AH31" s="95"/>
      <c r="AI31" s="95"/>
      <c r="AJ31" s="95"/>
      <c r="AK31" s="95"/>
      <c r="AL31" s="95">
        <f t="shared" si="50"/>
        <v>0</v>
      </c>
      <c r="AM31" s="95">
        <f t="shared" si="51"/>
        <v>0</v>
      </c>
      <c r="AN31" s="95">
        <f t="shared" si="52"/>
        <v>0</v>
      </c>
      <c r="AO31" s="95">
        <f t="shared" si="53"/>
        <v>0</v>
      </c>
    </row>
    <row r="32" spans="2:41">
      <c r="B32" s="113"/>
      <c r="H32" s="113"/>
      <c r="N32" s="113"/>
      <c r="T32" s="113"/>
      <c r="Z32" s="113"/>
      <c r="AA32" s="95"/>
      <c r="AB32" s="95"/>
      <c r="AC32" s="95"/>
      <c r="AD32" s="95"/>
      <c r="AF32" s="95"/>
      <c r="AG32" s="95"/>
      <c r="AH32" s="95"/>
      <c r="AI32" s="95"/>
      <c r="AJ32" s="95"/>
      <c r="AK32" s="95"/>
      <c r="AL32" s="95">
        <f t="shared" si="50"/>
        <v>0</v>
      </c>
      <c r="AM32" s="95">
        <f t="shared" si="51"/>
        <v>0</v>
      </c>
      <c r="AN32" s="95">
        <f t="shared" si="52"/>
        <v>0</v>
      </c>
      <c r="AO32" s="95">
        <f t="shared" si="53"/>
        <v>0</v>
      </c>
    </row>
    <row r="33" spans="1:41">
      <c r="AA33" s="95"/>
      <c r="AB33" s="95"/>
      <c r="AC33" s="95"/>
      <c r="AF33" s="95"/>
      <c r="AG33" s="95"/>
      <c r="AH33" s="95"/>
      <c r="AI33" s="95"/>
      <c r="AJ33" s="95"/>
      <c r="AK33" s="95"/>
      <c r="AL33" s="95">
        <f t="shared" si="50"/>
        <v>0</v>
      </c>
      <c r="AM33" s="95">
        <f t="shared" si="51"/>
        <v>0</v>
      </c>
      <c r="AN33" s="95">
        <f t="shared" si="52"/>
        <v>0</v>
      </c>
      <c r="AO33" s="95">
        <f t="shared" si="53"/>
        <v>0</v>
      </c>
    </row>
    <row r="34" spans="1:41">
      <c r="AA34" s="95"/>
      <c r="AB34" s="95"/>
      <c r="AC34" s="95"/>
      <c r="AF34" s="95"/>
      <c r="AG34" s="95"/>
      <c r="AH34" s="95"/>
      <c r="AI34" s="95"/>
      <c r="AJ34" s="95"/>
      <c r="AK34" s="95"/>
      <c r="AL34" s="95">
        <f t="shared" si="50"/>
        <v>0</v>
      </c>
      <c r="AM34" s="95">
        <f t="shared" si="51"/>
        <v>0</v>
      </c>
      <c r="AN34" s="95">
        <f t="shared" si="52"/>
        <v>0</v>
      </c>
      <c r="AO34" s="95">
        <f t="shared" si="53"/>
        <v>0</v>
      </c>
    </row>
    <row r="35" spans="1:41">
      <c r="A35" s="97" t="s">
        <v>6</v>
      </c>
      <c r="C35" s="95" t="s">
        <v>1</v>
      </c>
      <c r="D35" s="95" t="s">
        <v>2</v>
      </c>
      <c r="E35" s="95" t="s">
        <v>3</v>
      </c>
      <c r="F35" s="95" t="s">
        <v>4</v>
      </c>
      <c r="I35" s="95" t="s">
        <v>1</v>
      </c>
      <c r="J35" s="95" t="s">
        <v>2</v>
      </c>
      <c r="K35" s="95" t="s">
        <v>3</v>
      </c>
      <c r="L35" s="95" t="s">
        <v>4</v>
      </c>
      <c r="O35" s="95" t="s">
        <v>1</v>
      </c>
      <c r="P35" s="95" t="s">
        <v>2</v>
      </c>
      <c r="Q35" s="95" t="s">
        <v>3</v>
      </c>
      <c r="R35" s="95" t="s">
        <v>4</v>
      </c>
      <c r="U35" s="95" t="s">
        <v>1</v>
      </c>
      <c r="V35" s="95" t="s">
        <v>2</v>
      </c>
      <c r="W35" s="95" t="s">
        <v>3</v>
      </c>
      <c r="X35" s="95" t="s">
        <v>4</v>
      </c>
      <c r="AA35" s="95" t="s">
        <v>36</v>
      </c>
      <c r="AB35" s="95" t="s">
        <v>22</v>
      </c>
      <c r="AC35" s="95" t="s">
        <v>186</v>
      </c>
      <c r="AD35" s="95" t="s">
        <v>172</v>
      </c>
      <c r="AE35" s="95" t="s">
        <v>2</v>
      </c>
      <c r="AF35" s="95" t="s">
        <v>77</v>
      </c>
      <c r="AG35" s="95" t="s">
        <v>17</v>
      </c>
      <c r="AH35" s="95" t="s">
        <v>18</v>
      </c>
      <c r="AI35" s="95" t="s">
        <v>19</v>
      </c>
      <c r="AJ35" s="95" t="s">
        <v>20</v>
      </c>
      <c r="AK35" s="95" t="s">
        <v>37</v>
      </c>
      <c r="AL35" s="95" t="s">
        <v>15</v>
      </c>
      <c r="AM35" s="95" t="s">
        <v>14</v>
      </c>
      <c r="AN35" s="95" t="s">
        <v>16</v>
      </c>
      <c r="AO35" s="95" t="s">
        <v>21</v>
      </c>
    </row>
    <row r="36" spans="1:41">
      <c r="B36" s="137" t="s">
        <v>5</v>
      </c>
      <c r="C36" s="95">
        <v>1411</v>
      </c>
      <c r="D36" s="95">
        <v>279.17</v>
      </c>
      <c r="E36" s="95">
        <f t="shared" ref="E36:E39" si="54">$E$7</f>
        <v>53.19</v>
      </c>
      <c r="F36" s="95">
        <f t="shared" ref="F36:F39" si="55">C36+D36+E36</f>
        <v>1743.3600000000001</v>
      </c>
      <c r="H36" s="137" t="str">
        <f>B36</f>
        <v>No Season</v>
      </c>
      <c r="I36" s="95">
        <v>1051</v>
      </c>
      <c r="J36" s="95">
        <v>279.17</v>
      </c>
      <c r="K36" s="95">
        <f t="shared" ref="K36:K39" si="56">$K$7</f>
        <v>78.94</v>
      </c>
      <c r="L36" s="95">
        <f t="shared" ref="L36:L39" si="57">I36+J36+K36</f>
        <v>1409.1100000000001</v>
      </c>
      <c r="N36" s="137" t="str">
        <f>B36</f>
        <v>No Season</v>
      </c>
      <c r="O36" s="95">
        <v>1501</v>
      </c>
      <c r="P36" s="95">
        <v>279.17</v>
      </c>
      <c r="Q36" s="95">
        <f t="shared" ref="Q36:Q39" si="58">$Q$7</f>
        <v>46.46</v>
      </c>
      <c r="R36" s="95">
        <f>O37+P36+Q36</f>
        <v>2028.63</v>
      </c>
      <c r="T36" s="137" t="str">
        <f>B36</f>
        <v>No Season</v>
      </c>
      <c r="U36" s="95">
        <v>1501</v>
      </c>
      <c r="V36" s="95">
        <v>279.17</v>
      </c>
      <c r="W36" s="95">
        <f t="shared" ref="W36:W39" si="59">$W$7</f>
        <v>39.03</v>
      </c>
      <c r="X36" s="95">
        <f t="shared" ref="X36:X39" si="60">U36+V36+W36</f>
        <v>1819.2</v>
      </c>
      <c r="Z36" s="137" t="str">
        <f>H36</f>
        <v>No Season</v>
      </c>
      <c r="AA36" s="95">
        <v>1411</v>
      </c>
      <c r="AB36" s="95">
        <v>1900</v>
      </c>
      <c r="AC36" s="95">
        <v>1850</v>
      </c>
      <c r="AD36" s="95">
        <v>1850</v>
      </c>
      <c r="AE36" s="95">
        <v>279.17</v>
      </c>
      <c r="AF36" s="95">
        <f t="shared" ref="AF36:AF39" si="61">$AF$7</f>
        <v>27.42</v>
      </c>
      <c r="AG36" s="95">
        <f t="shared" ref="AG36:AG39" si="62">$AG$7</f>
        <v>34.08</v>
      </c>
      <c r="AH36" s="95">
        <f t="shared" ref="AH36:AH39" si="63">$AH$7</f>
        <v>42.36</v>
      </c>
      <c r="AI36" s="95">
        <f t="shared" ref="AI36:AI39" si="64">$AI$7</f>
        <v>34.4</v>
      </c>
      <c r="AJ36" s="95">
        <f t="shared" ref="AJ36:AJ39" si="65">$AJ$7</f>
        <v>40.770000000000003</v>
      </c>
      <c r="AK36" s="95">
        <f t="shared" ref="AK36:AK39" si="66">AA36+AE36+AF36</f>
        <v>1717.5900000000001</v>
      </c>
      <c r="AL36" s="95">
        <f t="shared" ref="AL36:AL40" si="67">AD36+AE36+AG36</f>
        <v>2163.25</v>
      </c>
      <c r="AM36" s="95">
        <f t="shared" ref="AM36:AM40" si="68">AA36+AE36+AH36</f>
        <v>1732.53</v>
      </c>
      <c r="AN36" s="95">
        <f t="shared" ref="AN36:AN40" si="69">AA36+AE36+AI36</f>
        <v>1724.5700000000002</v>
      </c>
      <c r="AO36" s="95">
        <f t="shared" ref="AO36:AO40" si="70">AA36+AE36+AJ36</f>
        <v>1730.94</v>
      </c>
    </row>
    <row r="37" spans="1:41">
      <c r="B37" s="137"/>
      <c r="C37" s="95">
        <v>1603</v>
      </c>
      <c r="D37" s="95">
        <f>$D$36</f>
        <v>279.17</v>
      </c>
      <c r="E37" s="95">
        <f t="shared" si="54"/>
        <v>53.19</v>
      </c>
      <c r="F37" s="95">
        <f t="shared" si="55"/>
        <v>1935.3600000000001</v>
      </c>
      <c r="H37" s="137"/>
      <c r="I37" s="95">
        <v>1203</v>
      </c>
      <c r="J37" s="95">
        <f>$J$36</f>
        <v>279.17</v>
      </c>
      <c r="K37" s="95">
        <f t="shared" si="56"/>
        <v>78.94</v>
      </c>
      <c r="L37" s="95">
        <f t="shared" si="57"/>
        <v>1561.1100000000001</v>
      </c>
      <c r="N37" s="137"/>
      <c r="O37" s="95">
        <v>1703</v>
      </c>
      <c r="P37" s="95">
        <f>$P$36</f>
        <v>279.17</v>
      </c>
      <c r="Q37" s="95">
        <f t="shared" si="58"/>
        <v>46.46</v>
      </c>
      <c r="R37" s="95">
        <f>O38+P37+Q37</f>
        <v>3028.63</v>
      </c>
      <c r="T37" s="137"/>
      <c r="U37" s="95">
        <v>1703</v>
      </c>
      <c r="V37" s="95">
        <f>$V$36</f>
        <v>279.17</v>
      </c>
      <c r="W37" s="95">
        <f t="shared" si="59"/>
        <v>39.03</v>
      </c>
      <c r="X37" s="95">
        <f t="shared" si="60"/>
        <v>2021.2</v>
      </c>
      <c r="Z37" s="137"/>
      <c r="AA37" s="95">
        <v>1603</v>
      </c>
      <c r="AB37" s="95">
        <v>2300</v>
      </c>
      <c r="AC37" s="95">
        <v>2200</v>
      </c>
      <c r="AD37" s="95">
        <v>2200</v>
      </c>
      <c r="AE37" s="95">
        <f>$AE$36</f>
        <v>279.17</v>
      </c>
      <c r="AF37" s="95">
        <f t="shared" si="61"/>
        <v>27.42</v>
      </c>
      <c r="AG37" s="95">
        <f t="shared" si="62"/>
        <v>34.08</v>
      </c>
      <c r="AH37" s="95">
        <f t="shared" si="63"/>
        <v>42.36</v>
      </c>
      <c r="AI37" s="95">
        <f t="shared" si="64"/>
        <v>34.4</v>
      </c>
      <c r="AJ37" s="95">
        <f t="shared" si="65"/>
        <v>40.770000000000003</v>
      </c>
      <c r="AK37" s="95">
        <f t="shared" si="66"/>
        <v>1909.5900000000001</v>
      </c>
      <c r="AL37" s="95">
        <f t="shared" si="67"/>
        <v>2513.25</v>
      </c>
      <c r="AM37" s="95">
        <f t="shared" si="68"/>
        <v>1924.53</v>
      </c>
      <c r="AN37" s="95">
        <f t="shared" si="69"/>
        <v>1916.5700000000002</v>
      </c>
      <c r="AO37" s="95">
        <f t="shared" si="70"/>
        <v>1922.94</v>
      </c>
    </row>
    <row r="38" spans="1:41">
      <c r="B38" s="137"/>
      <c r="C38" s="95">
        <v>2603</v>
      </c>
      <c r="D38" s="95">
        <f t="shared" ref="D38:D39" si="71">$D$36</f>
        <v>279.17</v>
      </c>
      <c r="E38" s="95">
        <f t="shared" si="54"/>
        <v>53.19</v>
      </c>
      <c r="F38" s="95">
        <f t="shared" si="55"/>
        <v>2935.36</v>
      </c>
      <c r="H38" s="137"/>
      <c r="I38" s="95">
        <v>2203</v>
      </c>
      <c r="J38" s="95">
        <f t="shared" ref="J38:J39" si="72">$J$36</f>
        <v>279.17</v>
      </c>
      <c r="K38" s="95">
        <f t="shared" si="56"/>
        <v>78.94</v>
      </c>
      <c r="L38" s="95">
        <f t="shared" si="57"/>
        <v>2561.11</v>
      </c>
      <c r="N38" s="137"/>
      <c r="O38" s="95">
        <v>2703</v>
      </c>
      <c r="P38" s="95">
        <f t="shared" ref="P38:P39" si="73">$P$36</f>
        <v>279.17</v>
      </c>
      <c r="Q38" s="95">
        <f t="shared" si="58"/>
        <v>46.46</v>
      </c>
      <c r="R38" s="95">
        <f>O39+P38+Q38</f>
        <v>4528.63</v>
      </c>
      <c r="T38" s="137"/>
      <c r="U38" s="95">
        <v>2703</v>
      </c>
      <c r="V38" s="95">
        <f t="shared" ref="V38:V39" si="74">$V$36</f>
        <v>279.17</v>
      </c>
      <c r="W38" s="95">
        <f t="shared" si="59"/>
        <v>39.03</v>
      </c>
      <c r="X38" s="95">
        <f t="shared" si="60"/>
        <v>3021.2000000000003</v>
      </c>
      <c r="Z38" s="137"/>
      <c r="AA38" s="95">
        <v>2603</v>
      </c>
      <c r="AB38" s="95">
        <v>2750</v>
      </c>
      <c r="AC38" s="95">
        <v>2500</v>
      </c>
      <c r="AD38" s="95">
        <v>2500</v>
      </c>
      <c r="AE38" s="95">
        <f t="shared" ref="AE38:AE39" si="75">$AE$36</f>
        <v>279.17</v>
      </c>
      <c r="AF38" s="95">
        <f t="shared" si="61"/>
        <v>27.42</v>
      </c>
      <c r="AG38" s="95">
        <f t="shared" si="62"/>
        <v>34.08</v>
      </c>
      <c r="AH38" s="95">
        <f t="shared" si="63"/>
        <v>42.36</v>
      </c>
      <c r="AI38" s="95">
        <f t="shared" si="64"/>
        <v>34.4</v>
      </c>
      <c r="AJ38" s="95">
        <f t="shared" si="65"/>
        <v>40.770000000000003</v>
      </c>
      <c r="AK38" s="95">
        <f t="shared" si="66"/>
        <v>2909.59</v>
      </c>
      <c r="AL38" s="95">
        <f t="shared" si="67"/>
        <v>2813.25</v>
      </c>
      <c r="AM38" s="95">
        <f t="shared" si="68"/>
        <v>2924.53</v>
      </c>
      <c r="AN38" s="95">
        <f t="shared" si="69"/>
        <v>2916.57</v>
      </c>
      <c r="AO38" s="95">
        <f t="shared" si="70"/>
        <v>2922.94</v>
      </c>
    </row>
    <row r="39" spans="1:41">
      <c r="B39" s="137"/>
      <c r="C39" s="95">
        <v>4103</v>
      </c>
      <c r="D39" s="95">
        <f t="shared" si="71"/>
        <v>279.17</v>
      </c>
      <c r="E39" s="95">
        <f t="shared" si="54"/>
        <v>53.19</v>
      </c>
      <c r="F39" s="95">
        <f t="shared" si="55"/>
        <v>4435.3599999999997</v>
      </c>
      <c r="H39" s="137"/>
      <c r="I39" s="95">
        <v>3703</v>
      </c>
      <c r="J39" s="95">
        <f t="shared" si="72"/>
        <v>279.17</v>
      </c>
      <c r="K39" s="95">
        <f t="shared" si="56"/>
        <v>78.94</v>
      </c>
      <c r="L39" s="95">
        <f t="shared" si="57"/>
        <v>4061.11</v>
      </c>
      <c r="N39" s="137"/>
      <c r="O39" s="95">
        <v>4203</v>
      </c>
      <c r="P39" s="95">
        <f t="shared" si="73"/>
        <v>279.17</v>
      </c>
      <c r="Q39" s="95">
        <f t="shared" si="58"/>
        <v>46.46</v>
      </c>
      <c r="R39" s="95">
        <f>O40+P39+Q39</f>
        <v>325.63</v>
      </c>
      <c r="T39" s="137"/>
      <c r="U39" s="95">
        <v>4203</v>
      </c>
      <c r="V39" s="95">
        <f t="shared" si="74"/>
        <v>279.17</v>
      </c>
      <c r="W39" s="95">
        <f t="shared" si="59"/>
        <v>39.03</v>
      </c>
      <c r="X39" s="95">
        <f t="shared" si="60"/>
        <v>4521.2</v>
      </c>
      <c r="Z39" s="137"/>
      <c r="AA39" s="95">
        <v>4103</v>
      </c>
      <c r="AB39" s="95">
        <v>3100</v>
      </c>
      <c r="AC39" s="95">
        <v>2850</v>
      </c>
      <c r="AD39" s="95">
        <v>2850</v>
      </c>
      <c r="AE39" s="95">
        <f t="shared" si="75"/>
        <v>279.17</v>
      </c>
      <c r="AF39" s="95">
        <f t="shared" si="61"/>
        <v>27.42</v>
      </c>
      <c r="AG39" s="95">
        <f t="shared" si="62"/>
        <v>34.08</v>
      </c>
      <c r="AH39" s="95">
        <f t="shared" si="63"/>
        <v>42.36</v>
      </c>
      <c r="AI39" s="95">
        <f t="shared" si="64"/>
        <v>34.4</v>
      </c>
      <c r="AJ39" s="95">
        <f t="shared" si="65"/>
        <v>40.770000000000003</v>
      </c>
      <c r="AK39" s="95">
        <f t="shared" si="66"/>
        <v>4409.59</v>
      </c>
      <c r="AL39" s="95">
        <f t="shared" si="67"/>
        <v>3163.25</v>
      </c>
      <c r="AM39" s="95">
        <f t="shared" si="68"/>
        <v>4424.53</v>
      </c>
      <c r="AN39" s="95">
        <f t="shared" si="69"/>
        <v>4416.57</v>
      </c>
      <c r="AO39" s="95">
        <f t="shared" si="70"/>
        <v>4422.9400000000005</v>
      </c>
    </row>
    <row r="40" spans="1:41">
      <c r="B40" s="137"/>
      <c r="H40" s="137"/>
      <c r="N40" s="137"/>
      <c r="T40" s="137"/>
      <c r="Z40" s="137"/>
      <c r="AA40" s="95"/>
      <c r="AB40" s="95"/>
      <c r="AC40" s="95"/>
      <c r="AD40" s="95"/>
      <c r="AF40" s="95"/>
      <c r="AG40" s="95"/>
      <c r="AH40" s="95"/>
      <c r="AI40" s="95"/>
      <c r="AJ40" s="95"/>
      <c r="AK40" s="95"/>
      <c r="AL40" s="95">
        <f t="shared" si="67"/>
        <v>0</v>
      </c>
      <c r="AM40" s="95">
        <f t="shared" si="68"/>
        <v>0</v>
      </c>
      <c r="AN40" s="95">
        <f t="shared" si="69"/>
        <v>0</v>
      </c>
      <c r="AO40" s="95">
        <f t="shared" si="70"/>
        <v>0</v>
      </c>
    </row>
  </sheetData>
  <mergeCells count="25">
    <mergeCell ref="B4:B14"/>
    <mergeCell ref="H4:H14"/>
    <mergeCell ref="N4:N14"/>
    <mergeCell ref="T4:T14"/>
    <mergeCell ref="Z4:Z14"/>
    <mergeCell ref="B1:F1"/>
    <mergeCell ref="H1:L1"/>
    <mergeCell ref="N1:R1"/>
    <mergeCell ref="T1:X1"/>
    <mergeCell ref="Z1:AR1"/>
    <mergeCell ref="B29:B31"/>
    <mergeCell ref="H29:H31"/>
    <mergeCell ref="N29:N31"/>
    <mergeCell ref="T29:T31"/>
    <mergeCell ref="Z29:Z31"/>
    <mergeCell ref="B18:B25"/>
    <mergeCell ref="H18:H25"/>
    <mergeCell ref="N18:N25"/>
    <mergeCell ref="T18:T25"/>
    <mergeCell ref="Z18:Z25"/>
    <mergeCell ref="B36:B40"/>
    <mergeCell ref="H36:H40"/>
    <mergeCell ref="N36:N40"/>
    <mergeCell ref="T36:T40"/>
    <mergeCell ref="Z36:Z4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workbookViewId="0">
      <pane xSplit="1" ySplit="1" topLeftCell="B2" activePane="bottomRight" state="frozen"/>
      <selection activeCell="C22" sqref="C22"/>
      <selection pane="topRight" activeCell="C22" sqref="C22"/>
      <selection pane="bottomLeft" activeCell="C22" sqref="C22"/>
      <selection pane="bottomRight" activeCell="C27" sqref="C27"/>
    </sheetView>
  </sheetViews>
  <sheetFormatPr defaultColWidth="8.88671875" defaultRowHeight="14.4"/>
  <cols>
    <col min="1" max="1" width="8.5546875" style="96" bestFit="1" customWidth="1"/>
    <col min="2" max="2" width="9.6640625" style="96" bestFit="1" customWidth="1"/>
    <col min="3" max="3" width="12.5546875" style="95" bestFit="1" customWidth="1"/>
    <col min="4" max="5" width="12.5546875" style="95" customWidth="1"/>
    <col min="6" max="6" width="12.5546875" style="108" customWidth="1"/>
    <col min="7" max="7" width="12.5546875" style="95" customWidth="1"/>
    <col min="8" max="8" width="11" style="106" hidden="1" customWidth="1"/>
    <col min="9" max="10" width="10.6640625" style="106" bestFit="1" customWidth="1"/>
    <col min="11" max="11" width="10.6640625" style="106" customWidth="1"/>
    <col min="12" max="12" width="11.33203125" style="102" bestFit="1" customWidth="1"/>
    <col min="13" max="13" width="14" style="109" bestFit="1" customWidth="1"/>
    <col min="14" max="14" width="8.88671875" style="96"/>
    <col min="15" max="15" width="8.88671875" style="110"/>
    <col min="16" max="16" width="9.44140625" style="110" bestFit="1" customWidth="1"/>
    <col min="17" max="17" width="10.5546875" style="110" bestFit="1" customWidth="1"/>
    <col min="18" max="21" width="8.88671875" style="110"/>
    <col min="22" max="16384" width="8.88671875" style="96"/>
  </cols>
  <sheetData>
    <row r="1" spans="1:21">
      <c r="C1" s="95" t="s">
        <v>220</v>
      </c>
      <c r="D1" s="95" t="s">
        <v>211</v>
      </c>
      <c r="E1" s="95" t="s">
        <v>221</v>
      </c>
      <c r="F1" s="108" t="s">
        <v>183</v>
      </c>
      <c r="G1" s="95" t="s">
        <v>183</v>
      </c>
      <c r="H1" s="101" t="s">
        <v>185</v>
      </c>
      <c r="I1" s="101" t="s">
        <v>79</v>
      </c>
      <c r="J1" s="101" t="s">
        <v>188</v>
      </c>
      <c r="K1" s="101" t="s">
        <v>208</v>
      </c>
      <c r="L1" s="102" t="s">
        <v>80</v>
      </c>
      <c r="M1" s="109" t="s">
        <v>187</v>
      </c>
      <c r="R1" s="110">
        <v>90</v>
      </c>
      <c r="S1" s="110">
        <v>103</v>
      </c>
      <c r="T1" s="110">
        <v>128</v>
      </c>
      <c r="U1" s="110">
        <v>138</v>
      </c>
    </row>
    <row r="2" spans="1:21">
      <c r="A2" s="97" t="s">
        <v>0</v>
      </c>
      <c r="G2" s="95" t="s">
        <v>2</v>
      </c>
      <c r="H2" s="101" t="s">
        <v>184</v>
      </c>
      <c r="I2" s="101" t="s">
        <v>184</v>
      </c>
      <c r="J2" s="101" t="s">
        <v>184</v>
      </c>
      <c r="K2" s="101" t="s">
        <v>184</v>
      </c>
    </row>
    <row r="3" spans="1:21">
      <c r="A3" s="97"/>
      <c r="H3" s="101"/>
      <c r="I3" s="101" t="s">
        <v>190</v>
      </c>
      <c r="J3" s="101"/>
      <c r="K3" s="101"/>
      <c r="O3" s="110" t="s">
        <v>189</v>
      </c>
    </row>
    <row r="4" spans="1:21">
      <c r="A4" s="97"/>
      <c r="H4" s="101"/>
      <c r="I4" s="101"/>
      <c r="J4" s="101"/>
      <c r="K4" s="101"/>
    </row>
    <row r="5" spans="1:21">
      <c r="B5" s="103" t="s">
        <v>8</v>
      </c>
      <c r="C5" s="95">
        <f>'Air France'!F7</f>
        <v>713.14</v>
      </c>
      <c r="D5" s="95">
        <f>Emirates!F7</f>
        <v>584.91999999999996</v>
      </c>
      <c r="E5" s="95">
        <f>Etihad!F7</f>
        <v>572.17000000000007</v>
      </c>
      <c r="F5" s="108">
        <f>G5+J5+M5</f>
        <v>573.43000000000006</v>
      </c>
      <c r="G5" s="95">
        <v>300</v>
      </c>
      <c r="H5" s="101">
        <v>112.38</v>
      </c>
      <c r="I5" s="101">
        <v>113.89</v>
      </c>
      <c r="J5" s="101">
        <v>93.43</v>
      </c>
      <c r="K5" s="101">
        <v>67.64</v>
      </c>
      <c r="L5" s="105" t="s">
        <v>82</v>
      </c>
      <c r="M5" s="124">
        <v>180</v>
      </c>
      <c r="O5" s="110">
        <f>77*2</f>
        <v>154</v>
      </c>
      <c r="P5" s="110">
        <v>206</v>
      </c>
    </row>
    <row r="6" spans="1:21">
      <c r="C6" s="95">
        <f>'Air France'!F8</f>
        <v>793.14</v>
      </c>
      <c r="D6" s="95">
        <f>Emirates!F8</f>
        <v>651.91999999999996</v>
      </c>
      <c r="E6" s="95">
        <f>Etihad!F8</f>
        <v>622.17000000000007</v>
      </c>
      <c r="F6" s="108">
        <f t="shared" ref="F6:F13" si="0">G6+J6+M6</f>
        <v>613.43000000000006</v>
      </c>
      <c r="G6" s="95">
        <f>$G$5</f>
        <v>300</v>
      </c>
      <c r="H6" s="101">
        <f>$H$5</f>
        <v>112.38</v>
      </c>
      <c r="I6" s="101">
        <f>$I$5</f>
        <v>113.89</v>
      </c>
      <c r="J6" s="101">
        <f>$J$5</f>
        <v>93.43</v>
      </c>
      <c r="K6" s="101">
        <f>$K$5</f>
        <v>67.64</v>
      </c>
      <c r="L6" s="104" t="s">
        <v>34</v>
      </c>
      <c r="M6" s="124">
        <f>M5+40</f>
        <v>220</v>
      </c>
      <c r="O6" s="110">
        <f>77*2</f>
        <v>154</v>
      </c>
      <c r="P6" s="110">
        <v>206</v>
      </c>
    </row>
    <row r="7" spans="1:21">
      <c r="C7" s="95">
        <f>'Air France'!F9</f>
        <v>873.14</v>
      </c>
      <c r="D7" s="95">
        <f>Emirates!F9</f>
        <v>717.92</v>
      </c>
      <c r="E7" s="95">
        <f>Etihad!F9</f>
        <v>692.17000000000007</v>
      </c>
      <c r="F7" s="108">
        <f t="shared" si="0"/>
        <v>663.43000000000006</v>
      </c>
      <c r="G7" s="95">
        <f t="shared" ref="G7:G14" si="1">$G$5</f>
        <v>300</v>
      </c>
      <c r="H7" s="101">
        <f t="shared" ref="H7:H14" si="2">$H$5</f>
        <v>112.38</v>
      </c>
      <c r="I7" s="101">
        <f t="shared" ref="I7:I14" si="3">$I$5</f>
        <v>113.89</v>
      </c>
      <c r="J7" s="101">
        <f t="shared" ref="J7:J14" si="4">$J$5</f>
        <v>93.43</v>
      </c>
      <c r="K7" s="101">
        <f t="shared" ref="K7:K14" si="5">$K$5</f>
        <v>67.64</v>
      </c>
      <c r="L7" s="105" t="s">
        <v>35</v>
      </c>
      <c r="M7" s="124">
        <f>M6+50</f>
        <v>270</v>
      </c>
      <c r="O7" s="110">
        <f>95*2</f>
        <v>190</v>
      </c>
      <c r="P7" s="110">
        <f>128*2</f>
        <v>256</v>
      </c>
    </row>
    <row r="8" spans="1:21">
      <c r="C8" s="95">
        <f>'Air France'!F10</f>
        <v>973.14</v>
      </c>
      <c r="D8" s="95">
        <f>Emirates!F10</f>
        <v>784.92</v>
      </c>
      <c r="E8" s="95">
        <f>Etihad!F10</f>
        <v>772.17000000000007</v>
      </c>
      <c r="F8" s="108">
        <f t="shared" si="0"/>
        <v>723.43000000000006</v>
      </c>
      <c r="G8" s="95">
        <f t="shared" si="1"/>
        <v>300</v>
      </c>
      <c r="H8" s="101">
        <f t="shared" si="2"/>
        <v>112.38</v>
      </c>
      <c r="I8" s="101">
        <f t="shared" si="3"/>
        <v>113.89</v>
      </c>
      <c r="J8" s="101">
        <f t="shared" si="4"/>
        <v>93.43</v>
      </c>
      <c r="K8" s="101">
        <f t="shared" si="5"/>
        <v>67.64</v>
      </c>
      <c r="L8" s="105" t="s">
        <v>26</v>
      </c>
      <c r="M8" s="124">
        <f>M7+60</f>
        <v>330</v>
      </c>
      <c r="O8" s="110">
        <f t="shared" ref="O8:O9" si="6">95*2</f>
        <v>190</v>
      </c>
      <c r="P8" s="110">
        <f t="shared" ref="P8:P9" si="7">128*2</f>
        <v>256</v>
      </c>
    </row>
    <row r="9" spans="1:21">
      <c r="C9" s="95">
        <f>'Air France'!F11</f>
        <v>1123.1400000000001</v>
      </c>
      <c r="D9" s="95">
        <f>Emirates!F11</f>
        <v>954.92</v>
      </c>
      <c r="E9" s="95">
        <f>Etihad!F11</f>
        <v>922.17000000000007</v>
      </c>
      <c r="F9" s="108">
        <f t="shared" si="0"/>
        <v>783.43000000000006</v>
      </c>
      <c r="G9" s="95">
        <f t="shared" si="1"/>
        <v>300</v>
      </c>
      <c r="H9" s="101">
        <f t="shared" si="2"/>
        <v>112.38</v>
      </c>
      <c r="I9" s="101">
        <f t="shared" si="3"/>
        <v>113.89</v>
      </c>
      <c r="J9" s="101">
        <f t="shared" si="4"/>
        <v>93.43</v>
      </c>
      <c r="K9" s="101">
        <f t="shared" si="5"/>
        <v>67.64</v>
      </c>
      <c r="L9" s="105" t="s">
        <v>27</v>
      </c>
      <c r="M9" s="124">
        <f>M8+60</f>
        <v>390</v>
      </c>
      <c r="O9" s="110">
        <f t="shared" si="6"/>
        <v>190</v>
      </c>
      <c r="P9" s="110">
        <f t="shared" si="7"/>
        <v>256</v>
      </c>
    </row>
    <row r="10" spans="1:21">
      <c r="C10" s="95">
        <f>'Air France'!F12</f>
        <v>1333.14</v>
      </c>
      <c r="D10" s="95">
        <f>Emirates!F12</f>
        <v>1124.92</v>
      </c>
      <c r="E10" s="95">
        <f>Etihad!F12</f>
        <v>1222.17</v>
      </c>
      <c r="F10" s="108">
        <f t="shared" si="0"/>
        <v>883.43000000000006</v>
      </c>
      <c r="G10" s="95">
        <f t="shared" si="1"/>
        <v>300</v>
      </c>
      <c r="H10" s="101">
        <f t="shared" si="2"/>
        <v>112.38</v>
      </c>
      <c r="I10" s="101">
        <f t="shared" si="3"/>
        <v>113.89</v>
      </c>
      <c r="J10" s="101">
        <f t="shared" si="4"/>
        <v>93.43</v>
      </c>
      <c r="K10" s="101">
        <f t="shared" si="5"/>
        <v>67.64</v>
      </c>
      <c r="L10" s="105" t="s">
        <v>28</v>
      </c>
      <c r="M10" s="124">
        <f>M9+100</f>
        <v>490</v>
      </c>
      <c r="O10" s="110">
        <f>112*2</f>
        <v>224</v>
      </c>
      <c r="P10" s="110">
        <f>138*2</f>
        <v>276</v>
      </c>
    </row>
    <row r="11" spans="1:21">
      <c r="C11" s="95">
        <f>'Air France'!F13</f>
        <v>1533.14</v>
      </c>
      <c r="D11" s="95">
        <f>Emirates!F13</f>
        <v>1293.92</v>
      </c>
      <c r="E11" s="95">
        <f>Etihad!F13</f>
        <v>1696.17</v>
      </c>
      <c r="F11" s="108">
        <f t="shared" si="0"/>
        <v>983.43000000000006</v>
      </c>
      <c r="G11" s="95">
        <f t="shared" si="1"/>
        <v>300</v>
      </c>
      <c r="H11" s="101">
        <f t="shared" si="2"/>
        <v>112.38</v>
      </c>
      <c r="I11" s="101">
        <f t="shared" si="3"/>
        <v>113.89</v>
      </c>
      <c r="J11" s="101">
        <f t="shared" si="4"/>
        <v>93.43</v>
      </c>
      <c r="K11" s="101">
        <f t="shared" si="5"/>
        <v>67.64</v>
      </c>
      <c r="L11" s="105" t="s">
        <v>29</v>
      </c>
      <c r="M11" s="124">
        <f>M10+100</f>
        <v>590</v>
      </c>
      <c r="O11" s="110">
        <f t="shared" ref="O11:O13" si="8">112*2</f>
        <v>224</v>
      </c>
      <c r="P11" s="110">
        <f t="shared" ref="P11:P13" si="9">138*2</f>
        <v>276</v>
      </c>
    </row>
    <row r="12" spans="1:21">
      <c r="C12" s="95">
        <f>'Air France'!F14</f>
        <v>1733.14</v>
      </c>
      <c r="D12" s="95">
        <f>Emirates!F14</f>
        <v>0</v>
      </c>
      <c r="E12" s="95">
        <f>Etihad!F14</f>
        <v>0</v>
      </c>
      <c r="F12" s="108">
        <f t="shared" si="0"/>
        <v>1093.43</v>
      </c>
      <c r="G12" s="95">
        <f t="shared" si="1"/>
        <v>300</v>
      </c>
      <c r="H12" s="101">
        <f t="shared" si="2"/>
        <v>112.38</v>
      </c>
      <c r="I12" s="101">
        <f t="shared" si="3"/>
        <v>113.89</v>
      </c>
      <c r="J12" s="101">
        <f t="shared" si="4"/>
        <v>93.43</v>
      </c>
      <c r="K12" s="101">
        <f t="shared" si="5"/>
        <v>67.64</v>
      </c>
      <c r="L12" s="102" t="s">
        <v>30</v>
      </c>
      <c r="M12" s="124">
        <f>M11+110</f>
        <v>700</v>
      </c>
      <c r="O12" s="110">
        <f t="shared" si="8"/>
        <v>224</v>
      </c>
      <c r="P12" s="110">
        <f t="shared" si="9"/>
        <v>276</v>
      </c>
    </row>
    <row r="13" spans="1:21">
      <c r="C13" s="95">
        <f>'Air France'!F15</f>
        <v>1953.14</v>
      </c>
      <c r="E13" s="95">
        <f>Etihad!F15</f>
        <v>0</v>
      </c>
      <c r="F13" s="108">
        <f t="shared" si="0"/>
        <v>1293.43</v>
      </c>
      <c r="G13" s="95">
        <f t="shared" si="1"/>
        <v>300</v>
      </c>
      <c r="H13" s="101">
        <f t="shared" si="2"/>
        <v>112.38</v>
      </c>
      <c r="I13" s="101">
        <f t="shared" si="3"/>
        <v>113.89</v>
      </c>
      <c r="J13" s="101">
        <f t="shared" si="4"/>
        <v>93.43</v>
      </c>
      <c r="K13" s="101">
        <f t="shared" si="5"/>
        <v>67.64</v>
      </c>
      <c r="L13" s="102" t="s">
        <v>31</v>
      </c>
      <c r="M13" s="124">
        <f>M12+200</f>
        <v>900</v>
      </c>
      <c r="O13" s="110">
        <f t="shared" si="8"/>
        <v>224</v>
      </c>
      <c r="P13" s="110">
        <f t="shared" si="9"/>
        <v>276</v>
      </c>
    </row>
    <row r="14" spans="1:21">
      <c r="F14" s="108">
        <f t="shared" ref="F14" si="10">G14+J14+M14</f>
        <v>1593.43</v>
      </c>
      <c r="G14" s="95">
        <f t="shared" si="1"/>
        <v>300</v>
      </c>
      <c r="H14" s="101">
        <f t="shared" si="2"/>
        <v>112.38</v>
      </c>
      <c r="I14" s="101">
        <f t="shared" si="3"/>
        <v>113.89</v>
      </c>
      <c r="J14" s="101">
        <f t="shared" si="4"/>
        <v>93.43</v>
      </c>
      <c r="K14" s="101">
        <f t="shared" si="5"/>
        <v>67.64</v>
      </c>
      <c r="L14" s="102" t="s">
        <v>32</v>
      </c>
      <c r="M14" s="124">
        <f>M13+300</f>
        <v>1200</v>
      </c>
      <c r="O14" s="110">
        <f>138*2</f>
        <v>276</v>
      </c>
      <c r="P14" s="110">
        <f>152*2</f>
        <v>304</v>
      </c>
    </row>
    <row r="15" spans="1:21">
      <c r="H15" s="101"/>
      <c r="I15" s="101"/>
      <c r="J15" s="101"/>
      <c r="K15" s="101"/>
      <c r="M15" s="124"/>
    </row>
    <row r="16" spans="1:21">
      <c r="H16" s="101"/>
      <c r="I16" s="101"/>
      <c r="J16" s="101"/>
      <c r="K16" s="101"/>
      <c r="M16" s="124"/>
    </row>
    <row r="17" spans="2:15">
      <c r="B17" s="138" t="s">
        <v>9</v>
      </c>
      <c r="H17" s="101"/>
      <c r="I17" s="101"/>
      <c r="J17" s="101"/>
      <c r="K17" s="101"/>
      <c r="M17" s="124"/>
    </row>
    <row r="18" spans="2:15">
      <c r="B18" s="138"/>
      <c r="C18" s="95">
        <f>'Air France'!F19</f>
        <v>763.14</v>
      </c>
      <c r="D18" s="95">
        <f>Emirates!F19</f>
        <v>621.91999999999996</v>
      </c>
      <c r="E18" s="95">
        <f>Etihad!F19</f>
        <v>696.17000000000007</v>
      </c>
      <c r="F18" s="108">
        <f>G18+J18+M18</f>
        <v>673.43000000000006</v>
      </c>
      <c r="G18" s="95">
        <f t="shared" ref="G18:G27" si="11">$G$5</f>
        <v>300</v>
      </c>
      <c r="H18" s="101">
        <f t="shared" ref="H18:H28" si="12">$H$5</f>
        <v>112.38</v>
      </c>
      <c r="I18" s="101">
        <f t="shared" ref="I18:I27" si="13">$I$5</f>
        <v>113.89</v>
      </c>
      <c r="J18" s="101">
        <f t="shared" ref="J18:J27" si="14">$J$5</f>
        <v>93.43</v>
      </c>
      <c r="K18" s="101">
        <f t="shared" ref="K18:K27" si="15">$K$5</f>
        <v>67.64</v>
      </c>
      <c r="L18" s="105" t="s">
        <v>82</v>
      </c>
      <c r="M18" s="124">
        <f>M5+100</f>
        <v>280</v>
      </c>
      <c r="O18" s="110">
        <v>206</v>
      </c>
    </row>
    <row r="19" spans="2:15">
      <c r="C19" s="95">
        <f>'Air France'!F20</f>
        <v>843.14</v>
      </c>
      <c r="D19" s="95">
        <f>Emirates!F20</f>
        <v>680.92</v>
      </c>
      <c r="E19" s="95">
        <f>Etihad!F20</f>
        <v>756.17000000000007</v>
      </c>
      <c r="F19" s="108">
        <f t="shared" ref="F19:F27" si="16">G19+J19+M19</f>
        <v>713.43000000000006</v>
      </c>
      <c r="G19" s="95">
        <f t="shared" si="11"/>
        <v>300</v>
      </c>
      <c r="H19" s="101">
        <f t="shared" si="12"/>
        <v>112.38</v>
      </c>
      <c r="I19" s="101">
        <f t="shared" si="13"/>
        <v>113.89</v>
      </c>
      <c r="J19" s="101">
        <f t="shared" si="14"/>
        <v>93.43</v>
      </c>
      <c r="K19" s="101">
        <f t="shared" si="15"/>
        <v>67.64</v>
      </c>
      <c r="L19" s="104" t="s">
        <v>34</v>
      </c>
      <c r="M19" s="124">
        <f t="shared" ref="M19:M27" si="17">M6+100</f>
        <v>320</v>
      </c>
      <c r="O19" s="110">
        <v>206</v>
      </c>
    </row>
    <row r="20" spans="2:15">
      <c r="C20" s="95">
        <f>'Air France'!F21</f>
        <v>973.14</v>
      </c>
      <c r="D20" s="95">
        <f>Emirates!F21</f>
        <v>739.92</v>
      </c>
      <c r="E20" s="95">
        <f>Etihad!F21</f>
        <v>816.17000000000007</v>
      </c>
      <c r="F20" s="108">
        <f t="shared" si="16"/>
        <v>763.43000000000006</v>
      </c>
      <c r="G20" s="95">
        <f t="shared" si="11"/>
        <v>300</v>
      </c>
      <c r="H20" s="101">
        <f t="shared" si="12"/>
        <v>112.38</v>
      </c>
      <c r="I20" s="101">
        <f t="shared" si="13"/>
        <v>113.89</v>
      </c>
      <c r="J20" s="101">
        <f t="shared" si="14"/>
        <v>93.43</v>
      </c>
      <c r="K20" s="101">
        <f t="shared" si="15"/>
        <v>67.64</v>
      </c>
      <c r="L20" s="105" t="s">
        <v>35</v>
      </c>
      <c r="M20" s="124">
        <f t="shared" si="17"/>
        <v>370</v>
      </c>
      <c r="O20" s="110">
        <f>128*2</f>
        <v>256</v>
      </c>
    </row>
    <row r="21" spans="2:15">
      <c r="C21" s="95">
        <f>'Air France'!F22</f>
        <v>1073.1400000000001</v>
      </c>
      <c r="D21" s="95">
        <f>Emirates!F22</f>
        <v>798.92</v>
      </c>
      <c r="E21" s="95">
        <f>Etihad!F22</f>
        <v>1012.1700000000001</v>
      </c>
      <c r="F21" s="108">
        <f t="shared" si="16"/>
        <v>823.43000000000006</v>
      </c>
      <c r="G21" s="95">
        <f t="shared" si="11"/>
        <v>300</v>
      </c>
      <c r="H21" s="101">
        <f t="shared" si="12"/>
        <v>112.38</v>
      </c>
      <c r="I21" s="101">
        <f t="shared" si="13"/>
        <v>113.89</v>
      </c>
      <c r="J21" s="101">
        <f t="shared" si="14"/>
        <v>93.43</v>
      </c>
      <c r="K21" s="101">
        <f t="shared" si="15"/>
        <v>67.64</v>
      </c>
      <c r="L21" s="105" t="s">
        <v>26</v>
      </c>
      <c r="M21" s="124">
        <f t="shared" si="17"/>
        <v>430</v>
      </c>
      <c r="O21" s="110">
        <f t="shared" ref="O21:O22" si="18">128*2</f>
        <v>256</v>
      </c>
    </row>
    <row r="22" spans="2:15">
      <c r="C22" s="95">
        <f>'Air France'!F23</f>
        <v>1223.1400000000001</v>
      </c>
      <c r="D22" s="95">
        <f>Emirates!F23</f>
        <v>968.92</v>
      </c>
      <c r="E22" s="95">
        <f>Etihad!F23</f>
        <v>1162.17</v>
      </c>
      <c r="F22" s="108">
        <f t="shared" si="16"/>
        <v>883.43000000000006</v>
      </c>
      <c r="G22" s="95">
        <f t="shared" si="11"/>
        <v>300</v>
      </c>
      <c r="H22" s="101">
        <f t="shared" si="12"/>
        <v>112.38</v>
      </c>
      <c r="I22" s="101">
        <f t="shared" si="13"/>
        <v>113.89</v>
      </c>
      <c r="J22" s="101">
        <f t="shared" si="14"/>
        <v>93.43</v>
      </c>
      <c r="K22" s="101">
        <f t="shared" si="15"/>
        <v>67.64</v>
      </c>
      <c r="L22" s="105" t="s">
        <v>27</v>
      </c>
      <c r="M22" s="124">
        <f t="shared" si="17"/>
        <v>490</v>
      </c>
      <c r="O22" s="110">
        <f t="shared" si="18"/>
        <v>256</v>
      </c>
    </row>
    <row r="23" spans="2:15">
      <c r="C23" s="95">
        <f>'Air France'!F24</f>
        <v>1433.14</v>
      </c>
      <c r="D23" s="95">
        <f>Emirates!F24</f>
        <v>1138.92</v>
      </c>
      <c r="E23" s="95">
        <f>Etihad!F24</f>
        <v>1521.17</v>
      </c>
      <c r="F23" s="108">
        <f t="shared" si="16"/>
        <v>983.43000000000006</v>
      </c>
      <c r="G23" s="95">
        <f t="shared" si="11"/>
        <v>300</v>
      </c>
      <c r="H23" s="101">
        <f t="shared" si="12"/>
        <v>112.38</v>
      </c>
      <c r="I23" s="101">
        <f t="shared" si="13"/>
        <v>113.89</v>
      </c>
      <c r="J23" s="101">
        <f t="shared" si="14"/>
        <v>93.43</v>
      </c>
      <c r="K23" s="101">
        <f t="shared" si="15"/>
        <v>67.64</v>
      </c>
      <c r="L23" s="105" t="s">
        <v>28</v>
      </c>
      <c r="M23" s="124">
        <f t="shared" si="17"/>
        <v>590</v>
      </c>
      <c r="O23" s="110">
        <f>138*2</f>
        <v>276</v>
      </c>
    </row>
    <row r="24" spans="2:15">
      <c r="C24" s="95">
        <f>'Air France'!F25</f>
        <v>1633.14</v>
      </c>
      <c r="D24" s="95">
        <f>Emirates!F25</f>
        <v>1308.92</v>
      </c>
      <c r="E24" s="95">
        <f>Etihad!F25</f>
        <v>1696.17</v>
      </c>
      <c r="F24" s="108">
        <f t="shared" si="16"/>
        <v>1083.43</v>
      </c>
      <c r="G24" s="95">
        <f t="shared" si="11"/>
        <v>300</v>
      </c>
      <c r="H24" s="101">
        <f t="shared" si="12"/>
        <v>112.38</v>
      </c>
      <c r="I24" s="101">
        <f t="shared" si="13"/>
        <v>113.89</v>
      </c>
      <c r="J24" s="101">
        <f t="shared" si="14"/>
        <v>93.43</v>
      </c>
      <c r="K24" s="101">
        <f t="shared" si="15"/>
        <v>67.64</v>
      </c>
      <c r="L24" s="105" t="s">
        <v>29</v>
      </c>
      <c r="M24" s="124">
        <f t="shared" si="17"/>
        <v>690</v>
      </c>
      <c r="O24" s="110">
        <f t="shared" ref="O24:O26" si="19">138*2</f>
        <v>276</v>
      </c>
    </row>
    <row r="25" spans="2:15">
      <c r="C25" s="95">
        <f>'Air France'!F26</f>
        <v>1833.14</v>
      </c>
      <c r="D25" s="95">
        <f>Emirates!F26</f>
        <v>0</v>
      </c>
      <c r="E25" s="95">
        <f>Etihad!F26</f>
        <v>0</v>
      </c>
      <c r="F25" s="108">
        <f t="shared" si="16"/>
        <v>1193.43</v>
      </c>
      <c r="G25" s="95">
        <f t="shared" si="11"/>
        <v>300</v>
      </c>
      <c r="H25" s="101">
        <f t="shared" si="12"/>
        <v>112.38</v>
      </c>
      <c r="I25" s="101">
        <f t="shared" si="13"/>
        <v>113.89</v>
      </c>
      <c r="J25" s="101">
        <f t="shared" si="14"/>
        <v>93.43</v>
      </c>
      <c r="K25" s="101">
        <f t="shared" si="15"/>
        <v>67.64</v>
      </c>
      <c r="L25" s="102" t="s">
        <v>30</v>
      </c>
      <c r="M25" s="124">
        <f t="shared" si="17"/>
        <v>800</v>
      </c>
      <c r="O25" s="110">
        <f t="shared" si="19"/>
        <v>276</v>
      </c>
    </row>
    <row r="26" spans="2:15">
      <c r="C26" s="95">
        <f>'Air France'!F27</f>
        <v>1953.14</v>
      </c>
      <c r="E26" s="95">
        <f>Etihad!F27</f>
        <v>0</v>
      </c>
      <c r="F26" s="108">
        <f t="shared" si="16"/>
        <v>1393.43</v>
      </c>
      <c r="G26" s="95">
        <f t="shared" si="11"/>
        <v>300</v>
      </c>
      <c r="H26" s="101">
        <f t="shared" si="12"/>
        <v>112.38</v>
      </c>
      <c r="I26" s="101">
        <f t="shared" si="13"/>
        <v>113.89</v>
      </c>
      <c r="J26" s="101">
        <f t="shared" si="14"/>
        <v>93.43</v>
      </c>
      <c r="K26" s="101">
        <f t="shared" si="15"/>
        <v>67.64</v>
      </c>
      <c r="L26" s="102" t="s">
        <v>31</v>
      </c>
      <c r="M26" s="124">
        <f t="shared" si="17"/>
        <v>1000</v>
      </c>
      <c r="O26" s="110">
        <f t="shared" si="19"/>
        <v>276</v>
      </c>
    </row>
    <row r="27" spans="2:15">
      <c r="F27" s="108">
        <f t="shared" si="16"/>
        <v>1693.43</v>
      </c>
      <c r="G27" s="95">
        <f t="shared" si="11"/>
        <v>300</v>
      </c>
      <c r="H27" s="101">
        <f t="shared" si="12"/>
        <v>112.38</v>
      </c>
      <c r="I27" s="101">
        <f t="shared" si="13"/>
        <v>113.89</v>
      </c>
      <c r="J27" s="101">
        <f t="shared" si="14"/>
        <v>93.43</v>
      </c>
      <c r="K27" s="101">
        <f t="shared" si="15"/>
        <v>67.64</v>
      </c>
      <c r="L27" s="102" t="s">
        <v>32</v>
      </c>
      <c r="M27" s="124">
        <f t="shared" si="17"/>
        <v>1300</v>
      </c>
      <c r="O27" s="110">
        <f>152*2</f>
        <v>304</v>
      </c>
    </row>
    <row r="28" spans="2:15">
      <c r="H28" s="101">
        <f t="shared" si="12"/>
        <v>112.38</v>
      </c>
      <c r="I28" s="101"/>
      <c r="J28" s="101"/>
      <c r="K28" s="101"/>
      <c r="M28" s="124"/>
    </row>
    <row r="29" spans="2:15">
      <c r="H29" s="101"/>
      <c r="I29" s="101"/>
      <c r="J29" s="101"/>
      <c r="K29" s="101"/>
      <c r="M29" s="124"/>
    </row>
    <row r="30" spans="2:15">
      <c r="H30" s="101"/>
      <c r="I30" s="101"/>
      <c r="J30" s="101"/>
      <c r="K30" s="101"/>
      <c r="M30" s="124"/>
    </row>
    <row r="31" spans="2:15">
      <c r="B31" s="103" t="s">
        <v>5</v>
      </c>
      <c r="D31" s="95">
        <f>Emirates!F41</f>
        <v>0</v>
      </c>
      <c r="E31" s="95">
        <f>Etihad!F30</f>
        <v>0</v>
      </c>
      <c r="F31" s="108">
        <f t="shared" ref="F31" si="20">G31+J31+M31</f>
        <v>2193.4299999999998</v>
      </c>
      <c r="G31" s="95">
        <f t="shared" ref="G31:G33" si="21">$G$5</f>
        <v>300</v>
      </c>
      <c r="H31" s="101">
        <f t="shared" ref="H31:H33" si="22">$H$5</f>
        <v>112.38</v>
      </c>
      <c r="I31" s="101">
        <f t="shared" ref="I31:I33" si="23">$I$5</f>
        <v>113.89</v>
      </c>
      <c r="J31" s="101">
        <f t="shared" ref="J31:J33" si="24">$J$5</f>
        <v>93.43</v>
      </c>
      <c r="K31" s="101">
        <f t="shared" ref="K31:K33" si="25">$K$5</f>
        <v>67.64</v>
      </c>
      <c r="L31" s="102" t="s">
        <v>33</v>
      </c>
      <c r="M31" s="124">
        <f>M14+600</f>
        <v>1800</v>
      </c>
      <c r="O31" s="110">
        <f>152*2</f>
        <v>304</v>
      </c>
    </row>
    <row r="32" spans="2:15">
      <c r="C32" s="95">
        <f>'Air France'!F32</f>
        <v>0</v>
      </c>
      <c r="D32" s="95">
        <f>Emirates!F42</f>
        <v>0</v>
      </c>
      <c r="E32" s="95">
        <f>Emirates!G42</f>
        <v>0</v>
      </c>
      <c r="G32" s="95">
        <f t="shared" si="21"/>
        <v>300</v>
      </c>
      <c r="H32" s="101">
        <f t="shared" si="22"/>
        <v>112.38</v>
      </c>
      <c r="I32" s="101">
        <f t="shared" si="23"/>
        <v>113.89</v>
      </c>
      <c r="J32" s="101">
        <f t="shared" si="24"/>
        <v>93.43</v>
      </c>
      <c r="K32" s="101">
        <f t="shared" si="25"/>
        <v>67.64</v>
      </c>
      <c r="M32" s="124"/>
    </row>
    <row r="33" spans="1:15">
      <c r="C33" s="95">
        <f>'Air France'!F33</f>
        <v>0</v>
      </c>
      <c r="D33" s="95">
        <f>Emirates!F43</f>
        <v>0</v>
      </c>
      <c r="E33" s="95">
        <f>Emirates!G43</f>
        <v>0</v>
      </c>
      <c r="G33" s="95">
        <f t="shared" si="21"/>
        <v>300</v>
      </c>
      <c r="H33" s="101">
        <f t="shared" si="22"/>
        <v>112.38</v>
      </c>
      <c r="I33" s="101">
        <f t="shared" si="23"/>
        <v>113.89</v>
      </c>
      <c r="J33" s="101">
        <f t="shared" si="24"/>
        <v>93.43</v>
      </c>
      <c r="K33" s="101">
        <f t="shared" si="25"/>
        <v>67.64</v>
      </c>
    </row>
    <row r="34" spans="1:15">
      <c r="H34" s="101"/>
      <c r="I34" s="101"/>
      <c r="J34" s="101"/>
      <c r="K34" s="101"/>
    </row>
    <row r="35" spans="1:15">
      <c r="H35" s="101"/>
      <c r="I35" s="101"/>
      <c r="J35" s="101"/>
      <c r="K35" s="101"/>
    </row>
    <row r="36" spans="1:15">
      <c r="A36" s="97" t="s">
        <v>6</v>
      </c>
      <c r="H36" s="101"/>
      <c r="I36" s="101"/>
      <c r="J36" s="101"/>
      <c r="K36" s="101"/>
    </row>
    <row r="37" spans="1:15">
      <c r="B37" s="103" t="s">
        <v>5</v>
      </c>
      <c r="C37" s="95">
        <f>'Air France'!F36</f>
        <v>2534.14</v>
      </c>
      <c r="D37" s="95">
        <f>Emirates!F47</f>
        <v>2960.92</v>
      </c>
      <c r="E37" s="95">
        <f>Etihad!F36</f>
        <v>1743.3600000000001</v>
      </c>
      <c r="F37" s="108">
        <f>G37+J37+M37</f>
        <v>2293.4299999999998</v>
      </c>
      <c r="G37" s="95">
        <v>350</v>
      </c>
      <c r="H37" s="101">
        <f t="shared" ref="H37:H42" si="26">$H$5</f>
        <v>112.38</v>
      </c>
      <c r="I37" s="101">
        <f t="shared" ref="I37:I42" si="27">$I$5</f>
        <v>113.89</v>
      </c>
      <c r="J37" s="101">
        <f t="shared" ref="J37:J42" si="28">$J$5</f>
        <v>93.43</v>
      </c>
      <c r="K37" s="101">
        <f t="shared" ref="K37:K42" si="29">$K$5</f>
        <v>67.64</v>
      </c>
      <c r="L37" s="104" t="s">
        <v>210</v>
      </c>
      <c r="M37" s="109">
        <v>1850</v>
      </c>
      <c r="O37" s="110">
        <f>398*2</f>
        <v>796</v>
      </c>
    </row>
    <row r="38" spans="1:15">
      <c r="C38" s="95">
        <f>'Air France'!F37</f>
        <v>2864.14</v>
      </c>
      <c r="D38" s="95">
        <f>Emirates!F48</f>
        <v>3570.92</v>
      </c>
      <c r="E38" s="95">
        <f>Etihad!F37</f>
        <v>1935.3600000000001</v>
      </c>
      <c r="F38" s="108">
        <f>G38+J38+M38</f>
        <v>2593.4299999999998</v>
      </c>
      <c r="G38" s="95">
        <f>$G$37</f>
        <v>350</v>
      </c>
      <c r="H38" s="101">
        <f t="shared" si="26"/>
        <v>112.38</v>
      </c>
      <c r="I38" s="101">
        <f t="shared" si="27"/>
        <v>113.89</v>
      </c>
      <c r="J38" s="101">
        <f t="shared" si="28"/>
        <v>93.43</v>
      </c>
      <c r="K38" s="101">
        <f t="shared" si="29"/>
        <v>67.64</v>
      </c>
      <c r="L38" s="104" t="s">
        <v>196</v>
      </c>
      <c r="M38" s="109">
        <f>M37+300</f>
        <v>2150</v>
      </c>
      <c r="O38" s="110">
        <f t="shared" ref="O38:O39" si="30">398*2</f>
        <v>796</v>
      </c>
    </row>
    <row r="39" spans="1:15">
      <c r="C39" s="95">
        <f>'Air France'!F38</f>
        <v>4164.1400000000003</v>
      </c>
      <c r="D39" s="95">
        <f>Emirates!F49</f>
        <v>4383.92</v>
      </c>
      <c r="E39" s="95">
        <f>Etihad!F38</f>
        <v>2935.36</v>
      </c>
      <c r="F39" s="108">
        <f t="shared" ref="F39:F42" si="31">G39+J39+M39</f>
        <v>2893.43</v>
      </c>
      <c r="G39" s="95">
        <f t="shared" ref="G39:G42" si="32">$G$37</f>
        <v>350</v>
      </c>
      <c r="H39" s="101">
        <f t="shared" si="26"/>
        <v>112.38</v>
      </c>
      <c r="I39" s="101">
        <f t="shared" si="27"/>
        <v>113.89</v>
      </c>
      <c r="J39" s="101">
        <f t="shared" si="28"/>
        <v>93.43</v>
      </c>
      <c r="K39" s="101">
        <f t="shared" si="29"/>
        <v>67.64</v>
      </c>
      <c r="L39" s="104" t="s">
        <v>42</v>
      </c>
      <c r="M39" s="109">
        <f>M38+300</f>
        <v>2450</v>
      </c>
      <c r="O39" s="110">
        <f t="shared" si="30"/>
        <v>796</v>
      </c>
    </row>
    <row r="40" spans="1:15">
      <c r="C40" s="95">
        <f>'Air France'!F39</f>
        <v>6064.14</v>
      </c>
      <c r="D40" s="95">
        <f>Emirates!F50</f>
        <v>0</v>
      </c>
      <c r="E40" s="95">
        <f>Etihad!F39</f>
        <v>4435.3599999999997</v>
      </c>
      <c r="F40" s="108">
        <f t="shared" si="31"/>
        <v>3293.43</v>
      </c>
      <c r="G40" s="95">
        <f t="shared" si="32"/>
        <v>350</v>
      </c>
      <c r="H40" s="101">
        <f t="shared" si="26"/>
        <v>112.38</v>
      </c>
      <c r="I40" s="101">
        <f t="shared" si="27"/>
        <v>113.89</v>
      </c>
      <c r="J40" s="101">
        <f t="shared" si="28"/>
        <v>93.43</v>
      </c>
      <c r="K40" s="101">
        <f t="shared" si="29"/>
        <v>67.64</v>
      </c>
      <c r="L40" s="102" t="s">
        <v>43</v>
      </c>
      <c r="M40" s="109">
        <f>M39+400</f>
        <v>2850</v>
      </c>
      <c r="O40" s="110">
        <f>465*2</f>
        <v>930</v>
      </c>
    </row>
    <row r="41" spans="1:15">
      <c r="C41" s="95">
        <f>'Air France'!F40</f>
        <v>0</v>
      </c>
      <c r="D41" s="95">
        <f>Emirates!F51</f>
        <v>0</v>
      </c>
      <c r="E41" s="95">
        <f>Etihad!F40</f>
        <v>0</v>
      </c>
      <c r="F41" s="108">
        <f t="shared" si="31"/>
        <v>3893.43</v>
      </c>
      <c r="G41" s="95">
        <f t="shared" si="32"/>
        <v>350</v>
      </c>
      <c r="H41" s="101">
        <f t="shared" si="26"/>
        <v>112.38</v>
      </c>
      <c r="I41" s="101">
        <f t="shared" si="27"/>
        <v>113.89</v>
      </c>
      <c r="J41" s="101">
        <f t="shared" si="28"/>
        <v>93.43</v>
      </c>
      <c r="K41" s="101">
        <f t="shared" si="29"/>
        <v>67.64</v>
      </c>
      <c r="L41" s="102" t="s">
        <v>44</v>
      </c>
      <c r="M41" s="109">
        <f>M40+600</f>
        <v>3450</v>
      </c>
      <c r="O41" s="110">
        <f>465*2</f>
        <v>930</v>
      </c>
    </row>
    <row r="42" spans="1:15">
      <c r="C42" s="95">
        <f>'Air France'!F41</f>
        <v>0</v>
      </c>
      <c r="F42" s="108">
        <f t="shared" si="31"/>
        <v>4693.43</v>
      </c>
      <c r="G42" s="95">
        <f t="shared" si="32"/>
        <v>350</v>
      </c>
      <c r="H42" s="101">
        <f t="shared" si="26"/>
        <v>112.38</v>
      </c>
      <c r="I42" s="101">
        <f t="shared" si="27"/>
        <v>113.89</v>
      </c>
      <c r="J42" s="101">
        <f t="shared" si="28"/>
        <v>93.43</v>
      </c>
      <c r="K42" s="101">
        <f t="shared" si="29"/>
        <v>67.64</v>
      </c>
      <c r="L42" s="102" t="s">
        <v>45</v>
      </c>
      <c r="M42" s="109">
        <f>M41+800</f>
        <v>4250</v>
      </c>
    </row>
    <row r="43" spans="1:15">
      <c r="C43" s="95">
        <f>'Air France'!F42</f>
        <v>0</v>
      </c>
      <c r="H43" s="101"/>
      <c r="I43" s="101"/>
      <c r="J43" s="101"/>
      <c r="K43" s="101"/>
    </row>
  </sheetData>
  <mergeCells count="1">
    <mergeCell ref="B17:B18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pane xSplit="1" ySplit="1" topLeftCell="B2" activePane="bottomRight" state="frozen"/>
      <selection activeCell="C22" sqref="C22"/>
      <selection pane="topRight" activeCell="C22" sqref="C22"/>
      <selection pane="bottomLeft" activeCell="C22" sqref="C22"/>
      <selection pane="bottomRight" activeCell="G22" sqref="G22"/>
    </sheetView>
  </sheetViews>
  <sheetFormatPr defaultColWidth="11.44140625" defaultRowHeight="14.4"/>
  <cols>
    <col min="1" max="2" width="11.44140625" style="96"/>
    <col min="3" max="3" width="11.44140625" style="95"/>
    <col min="4" max="5" width="11.44140625" style="95" customWidth="1"/>
    <col min="6" max="6" width="12.5546875" style="108" customWidth="1"/>
    <col min="7" max="7" width="12.5546875" style="95" customWidth="1"/>
    <col min="8" max="8" width="11" style="106" hidden="1" customWidth="1"/>
    <col min="9" max="10" width="10.6640625" style="106" bestFit="1" customWidth="1"/>
    <col min="11" max="11" width="10.6640625" style="106" customWidth="1"/>
    <col min="12" max="12" width="11.33203125" style="102" bestFit="1" customWidth="1"/>
    <col min="13" max="13" width="14" style="109" bestFit="1" customWidth="1"/>
    <col min="14" max="14" width="8.88671875" style="96"/>
    <col min="15" max="15" width="8.88671875" style="110"/>
    <col min="16" max="16384" width="11.44140625" style="96"/>
  </cols>
  <sheetData>
    <row r="1" spans="1:15">
      <c r="C1" s="95" t="s">
        <v>220</v>
      </c>
      <c r="D1" s="95" t="s">
        <v>211</v>
      </c>
      <c r="E1" s="95" t="s">
        <v>209</v>
      </c>
      <c r="F1" s="108" t="s">
        <v>183</v>
      </c>
      <c r="G1" s="95" t="s">
        <v>183</v>
      </c>
      <c r="H1" s="101" t="s">
        <v>185</v>
      </c>
      <c r="I1" s="101" t="s">
        <v>79</v>
      </c>
      <c r="J1" s="101" t="s">
        <v>191</v>
      </c>
      <c r="K1" s="101" t="s">
        <v>208</v>
      </c>
      <c r="L1" s="102" t="s">
        <v>80</v>
      </c>
      <c r="M1" s="109" t="s">
        <v>187</v>
      </c>
    </row>
    <row r="2" spans="1:15">
      <c r="A2" s="97" t="s">
        <v>0</v>
      </c>
      <c r="G2" s="95" t="s">
        <v>2</v>
      </c>
      <c r="H2" s="101" t="s">
        <v>184</v>
      </c>
      <c r="I2" s="101" t="s">
        <v>184</v>
      </c>
      <c r="J2" s="101" t="s">
        <v>184</v>
      </c>
      <c r="K2" s="101"/>
    </row>
    <row r="3" spans="1:15">
      <c r="A3" s="107"/>
      <c r="B3" s="138" t="s">
        <v>8</v>
      </c>
      <c r="H3" s="101"/>
      <c r="I3" s="101"/>
      <c r="J3" s="101"/>
      <c r="K3" s="101"/>
      <c r="O3" s="110" t="s">
        <v>189</v>
      </c>
    </row>
    <row r="4" spans="1:15">
      <c r="A4" s="107"/>
      <c r="B4" s="138"/>
      <c r="H4" s="101"/>
      <c r="I4" s="101"/>
      <c r="J4" s="101"/>
      <c r="K4" s="101"/>
    </row>
    <row r="5" spans="1:15">
      <c r="B5" s="138"/>
      <c r="C5" s="95">
        <f>'Air France'!L7</f>
        <v>664.88</v>
      </c>
      <c r="D5" s="95">
        <f>Emirates!L7</f>
        <v>614.86</v>
      </c>
      <c r="E5" s="95">
        <f>Etihad!L7</f>
        <v>318.91999999999996</v>
      </c>
      <c r="F5" s="108">
        <f>G5+J5+M5</f>
        <v>613.27</v>
      </c>
      <c r="G5" s="95">
        <v>300</v>
      </c>
      <c r="H5" s="101">
        <v>112.38</v>
      </c>
      <c r="I5" s="101">
        <v>146.54</v>
      </c>
      <c r="J5" s="101">
        <v>133.27000000000001</v>
      </c>
      <c r="K5" s="101">
        <v>89.84</v>
      </c>
      <c r="L5" s="105" t="s">
        <v>82</v>
      </c>
      <c r="M5" s="124">
        <v>180</v>
      </c>
      <c r="O5" s="110">
        <v>206</v>
      </c>
    </row>
    <row r="6" spans="1:15">
      <c r="C6" s="95">
        <f>'Air France'!L8</f>
        <v>714.88</v>
      </c>
      <c r="D6" s="95">
        <f>Emirates!L8</f>
        <v>681.86</v>
      </c>
      <c r="E6" s="95">
        <f>Etihad!L8</f>
        <v>348.92</v>
      </c>
      <c r="F6" s="108">
        <f t="shared" ref="F6:F14" si="0">G6+J6+M6</f>
        <v>653.27</v>
      </c>
      <c r="G6" s="95">
        <f>$G$5</f>
        <v>300</v>
      </c>
      <c r="H6" s="101">
        <f>$H$5</f>
        <v>112.38</v>
      </c>
      <c r="I6" s="101">
        <f>$I$5</f>
        <v>146.54</v>
      </c>
      <c r="J6" s="101">
        <f>$J$5</f>
        <v>133.27000000000001</v>
      </c>
      <c r="K6" s="101">
        <f>$K$5</f>
        <v>89.84</v>
      </c>
      <c r="L6" s="104" t="s">
        <v>34</v>
      </c>
      <c r="M6" s="124">
        <f>M5+40</f>
        <v>220</v>
      </c>
      <c r="O6" s="110">
        <v>206</v>
      </c>
    </row>
    <row r="7" spans="1:15">
      <c r="C7" s="95">
        <f>'Air France'!L9</f>
        <v>803.88</v>
      </c>
      <c r="D7" s="95">
        <f>Emirates!L9</f>
        <v>747.86</v>
      </c>
      <c r="E7" s="95">
        <f>Etihad!L9</f>
        <v>377.92</v>
      </c>
      <c r="F7" s="108">
        <f t="shared" si="0"/>
        <v>703.27</v>
      </c>
      <c r="G7" s="95">
        <f t="shared" ref="G7:G13" si="1">$G$5</f>
        <v>300</v>
      </c>
      <c r="H7" s="101">
        <f t="shared" ref="H7:H14" si="2">$H$5</f>
        <v>112.38</v>
      </c>
      <c r="I7" s="101">
        <f t="shared" ref="I7:I14" si="3">$I$5</f>
        <v>146.54</v>
      </c>
      <c r="J7" s="101">
        <f t="shared" ref="J7:J14" si="4">$J$5</f>
        <v>133.27000000000001</v>
      </c>
      <c r="K7" s="101">
        <f t="shared" ref="K7:K14" si="5">$K$5</f>
        <v>89.84</v>
      </c>
      <c r="L7" s="105" t="s">
        <v>35</v>
      </c>
      <c r="M7" s="124">
        <f>M6+50</f>
        <v>270</v>
      </c>
      <c r="O7" s="110">
        <f>128*2</f>
        <v>256</v>
      </c>
    </row>
    <row r="8" spans="1:15">
      <c r="C8" s="95">
        <f>'Air France'!L10</f>
        <v>903.88</v>
      </c>
      <c r="D8" s="95">
        <f>Emirates!L10</f>
        <v>814.86</v>
      </c>
      <c r="E8" s="95">
        <f>Etihad!L10</f>
        <v>427.92</v>
      </c>
      <c r="F8" s="108">
        <f t="shared" si="0"/>
        <v>763.27</v>
      </c>
      <c r="G8" s="95">
        <f t="shared" si="1"/>
        <v>300</v>
      </c>
      <c r="H8" s="101">
        <f t="shared" si="2"/>
        <v>112.38</v>
      </c>
      <c r="I8" s="101">
        <f t="shared" si="3"/>
        <v>146.54</v>
      </c>
      <c r="J8" s="101">
        <f t="shared" si="4"/>
        <v>133.27000000000001</v>
      </c>
      <c r="K8" s="101">
        <f t="shared" si="5"/>
        <v>89.84</v>
      </c>
      <c r="L8" s="105" t="s">
        <v>26</v>
      </c>
      <c r="M8" s="124">
        <f>M7+60</f>
        <v>330</v>
      </c>
      <c r="O8" s="110">
        <f t="shared" ref="O8:O9" si="6">128*2</f>
        <v>256</v>
      </c>
    </row>
    <row r="9" spans="1:15">
      <c r="C9" s="95">
        <f>'Air France'!L11</f>
        <v>1003.88</v>
      </c>
      <c r="D9" s="95">
        <f>Emirates!L11</f>
        <v>984.86</v>
      </c>
      <c r="E9" s="95">
        <f>Etihad!L11</f>
        <v>497.92</v>
      </c>
      <c r="F9" s="108">
        <f t="shared" si="0"/>
        <v>823.27</v>
      </c>
      <c r="G9" s="95">
        <f t="shared" si="1"/>
        <v>300</v>
      </c>
      <c r="H9" s="101">
        <f t="shared" si="2"/>
        <v>112.38</v>
      </c>
      <c r="I9" s="101">
        <f t="shared" si="3"/>
        <v>146.54</v>
      </c>
      <c r="J9" s="101">
        <f t="shared" si="4"/>
        <v>133.27000000000001</v>
      </c>
      <c r="K9" s="101">
        <f t="shared" si="5"/>
        <v>89.84</v>
      </c>
      <c r="L9" s="105" t="s">
        <v>27</v>
      </c>
      <c r="M9" s="124">
        <f>M8+60</f>
        <v>390</v>
      </c>
      <c r="O9" s="110">
        <f t="shared" si="6"/>
        <v>256</v>
      </c>
    </row>
    <row r="10" spans="1:15">
      <c r="C10" s="95">
        <f>'Air France'!L12</f>
        <v>1153.8800000000001</v>
      </c>
      <c r="D10" s="95">
        <f>Emirates!L12</f>
        <v>1154.8599999999999</v>
      </c>
      <c r="E10" s="95">
        <f>Etihad!L12</f>
        <v>577.92000000000007</v>
      </c>
      <c r="F10" s="108">
        <f t="shared" si="0"/>
        <v>923.27</v>
      </c>
      <c r="G10" s="95">
        <f t="shared" si="1"/>
        <v>300</v>
      </c>
      <c r="H10" s="101">
        <f t="shared" si="2"/>
        <v>112.38</v>
      </c>
      <c r="I10" s="101">
        <f t="shared" si="3"/>
        <v>146.54</v>
      </c>
      <c r="J10" s="101">
        <f t="shared" si="4"/>
        <v>133.27000000000001</v>
      </c>
      <c r="K10" s="101">
        <f t="shared" si="5"/>
        <v>89.84</v>
      </c>
      <c r="L10" s="105" t="s">
        <v>28</v>
      </c>
      <c r="M10" s="124">
        <f>M9+100</f>
        <v>490</v>
      </c>
      <c r="O10" s="110">
        <f>138*2</f>
        <v>276</v>
      </c>
    </row>
    <row r="11" spans="1:15">
      <c r="C11" s="95">
        <f>'Air France'!L13</f>
        <v>1563.88</v>
      </c>
      <c r="D11" s="95">
        <f>Emirates!L13</f>
        <v>1323.86</v>
      </c>
      <c r="E11" s="95">
        <f>Etihad!L13</f>
        <v>727.92000000000007</v>
      </c>
      <c r="F11" s="108">
        <f t="shared" si="0"/>
        <v>1023.27</v>
      </c>
      <c r="G11" s="95">
        <f t="shared" si="1"/>
        <v>300</v>
      </c>
      <c r="H11" s="101">
        <f t="shared" si="2"/>
        <v>112.38</v>
      </c>
      <c r="I11" s="101">
        <f t="shared" si="3"/>
        <v>146.54</v>
      </c>
      <c r="J11" s="101">
        <f t="shared" si="4"/>
        <v>133.27000000000001</v>
      </c>
      <c r="K11" s="101">
        <f t="shared" si="5"/>
        <v>89.84</v>
      </c>
      <c r="L11" s="105" t="s">
        <v>29</v>
      </c>
      <c r="M11" s="124">
        <f>M10+100</f>
        <v>590</v>
      </c>
      <c r="O11" s="110">
        <f t="shared" ref="O11:O13" si="7">138*2</f>
        <v>276</v>
      </c>
    </row>
    <row r="12" spans="1:15">
      <c r="C12" s="95">
        <f>'Air France'!L14</f>
        <v>1674.88</v>
      </c>
      <c r="D12" s="95">
        <f>Emirates!L14</f>
        <v>0</v>
      </c>
      <c r="E12" s="95">
        <f>Etihad!L14</f>
        <v>1027.92</v>
      </c>
      <c r="F12" s="108">
        <f t="shared" si="0"/>
        <v>1133.27</v>
      </c>
      <c r="G12" s="95">
        <f t="shared" si="1"/>
        <v>300</v>
      </c>
      <c r="H12" s="101">
        <f t="shared" si="2"/>
        <v>112.38</v>
      </c>
      <c r="I12" s="101">
        <f t="shared" si="3"/>
        <v>146.54</v>
      </c>
      <c r="J12" s="101">
        <f t="shared" si="4"/>
        <v>133.27000000000001</v>
      </c>
      <c r="K12" s="101">
        <f t="shared" si="5"/>
        <v>89.84</v>
      </c>
      <c r="L12" s="102" t="s">
        <v>30</v>
      </c>
      <c r="M12" s="124">
        <f>M11+110</f>
        <v>700</v>
      </c>
      <c r="O12" s="110">
        <f t="shared" si="7"/>
        <v>276</v>
      </c>
    </row>
    <row r="13" spans="1:15">
      <c r="C13" s="95">
        <f>'Air France'!L15</f>
        <v>2124.88</v>
      </c>
      <c r="E13" s="95">
        <f>Etihad!L15</f>
        <v>1521.92</v>
      </c>
      <c r="F13" s="108">
        <f t="shared" si="0"/>
        <v>1333.27</v>
      </c>
      <c r="G13" s="95">
        <f t="shared" si="1"/>
        <v>300</v>
      </c>
      <c r="H13" s="101">
        <f t="shared" si="2"/>
        <v>112.38</v>
      </c>
      <c r="I13" s="101">
        <f t="shared" si="3"/>
        <v>146.54</v>
      </c>
      <c r="J13" s="101">
        <f t="shared" si="4"/>
        <v>133.27000000000001</v>
      </c>
      <c r="K13" s="101">
        <f t="shared" si="5"/>
        <v>89.84</v>
      </c>
      <c r="L13" s="102" t="s">
        <v>31</v>
      </c>
      <c r="M13" s="124">
        <f>M12+200</f>
        <v>900</v>
      </c>
      <c r="O13" s="110">
        <f t="shared" si="7"/>
        <v>276</v>
      </c>
    </row>
    <row r="14" spans="1:15">
      <c r="F14" s="108">
        <f t="shared" si="0"/>
        <v>1333.27</v>
      </c>
      <c r="H14" s="101">
        <f t="shared" si="2"/>
        <v>112.38</v>
      </c>
      <c r="I14" s="101">
        <f t="shared" si="3"/>
        <v>146.54</v>
      </c>
      <c r="J14" s="101">
        <f t="shared" si="4"/>
        <v>133.27000000000001</v>
      </c>
      <c r="K14" s="101">
        <f t="shared" si="5"/>
        <v>89.84</v>
      </c>
      <c r="L14" s="102" t="s">
        <v>32</v>
      </c>
      <c r="M14" s="124">
        <f>M13+300</f>
        <v>1200</v>
      </c>
      <c r="O14" s="110">
        <f>152*2</f>
        <v>304</v>
      </c>
    </row>
    <row r="15" spans="1:15">
      <c r="H15" s="101"/>
      <c r="I15" s="101"/>
      <c r="J15" s="101"/>
      <c r="K15" s="101"/>
      <c r="M15" s="124"/>
    </row>
    <row r="16" spans="1:15">
      <c r="H16" s="101"/>
      <c r="I16" s="101"/>
      <c r="J16" s="101"/>
      <c r="K16" s="101"/>
      <c r="M16" s="124"/>
    </row>
    <row r="17" spans="2:15">
      <c r="B17" s="138" t="s">
        <v>9</v>
      </c>
      <c r="H17" s="101"/>
      <c r="I17" s="101"/>
      <c r="J17" s="101"/>
      <c r="K17" s="101"/>
      <c r="M17" s="124"/>
    </row>
    <row r="18" spans="2:15">
      <c r="B18" s="138"/>
      <c r="C18" s="95">
        <f>'Air France'!L19</f>
        <v>714.88</v>
      </c>
      <c r="D18" s="95">
        <f>Emirates!L19</f>
        <v>651.86</v>
      </c>
      <c r="E18" s="95">
        <f>Etihad!L19</f>
        <v>497.92</v>
      </c>
      <c r="F18" s="108">
        <f t="shared" ref="F18:F27" si="8">G18+J18+M18</f>
        <v>713.27</v>
      </c>
      <c r="G18" s="95">
        <f t="shared" ref="G18:G27" si="9">$G$5</f>
        <v>300</v>
      </c>
      <c r="H18" s="101">
        <f t="shared" ref="H18:H28" si="10">$H$5</f>
        <v>112.38</v>
      </c>
      <c r="I18" s="101">
        <f t="shared" ref="I18:I28" si="11">$I$5</f>
        <v>146.54</v>
      </c>
      <c r="J18" s="101">
        <f t="shared" ref="J18:J28" si="12">$J$5</f>
        <v>133.27000000000001</v>
      </c>
      <c r="K18" s="101">
        <f t="shared" ref="K18:K28" si="13">$K$5</f>
        <v>89.84</v>
      </c>
      <c r="L18" s="105" t="s">
        <v>82</v>
      </c>
      <c r="M18" s="124">
        <f>M5+100</f>
        <v>280</v>
      </c>
      <c r="O18" s="110">
        <v>206</v>
      </c>
    </row>
    <row r="19" spans="2:15">
      <c r="C19" s="95">
        <f>'Air France'!L20</f>
        <v>764.88</v>
      </c>
      <c r="D19" s="95">
        <f>Emirates!L20</f>
        <v>710.86</v>
      </c>
      <c r="E19" s="95">
        <f>Etihad!L20</f>
        <v>561.92000000000007</v>
      </c>
      <c r="F19" s="108">
        <f t="shared" si="8"/>
        <v>753.27</v>
      </c>
      <c r="G19" s="95">
        <f t="shared" si="9"/>
        <v>300</v>
      </c>
      <c r="H19" s="101">
        <f t="shared" si="10"/>
        <v>112.38</v>
      </c>
      <c r="I19" s="101">
        <f t="shared" si="11"/>
        <v>146.54</v>
      </c>
      <c r="J19" s="101">
        <f t="shared" si="12"/>
        <v>133.27000000000001</v>
      </c>
      <c r="K19" s="101">
        <f t="shared" si="13"/>
        <v>89.84</v>
      </c>
      <c r="L19" s="104" t="s">
        <v>34</v>
      </c>
      <c r="M19" s="124">
        <f t="shared" ref="M19:M27" si="14">M6+100</f>
        <v>320</v>
      </c>
      <c r="O19" s="110">
        <v>206</v>
      </c>
    </row>
    <row r="20" spans="2:15">
      <c r="C20" s="95">
        <f>'Air France'!L21</f>
        <v>903.88</v>
      </c>
      <c r="D20" s="95">
        <f>Emirates!L21</f>
        <v>769.86</v>
      </c>
      <c r="E20" s="95">
        <f>Etihad!L21</f>
        <v>621.92000000000007</v>
      </c>
      <c r="F20" s="108">
        <f t="shared" si="8"/>
        <v>803.27</v>
      </c>
      <c r="G20" s="95">
        <f t="shared" si="9"/>
        <v>300</v>
      </c>
      <c r="H20" s="101">
        <f t="shared" si="10"/>
        <v>112.38</v>
      </c>
      <c r="I20" s="101">
        <f t="shared" si="11"/>
        <v>146.54</v>
      </c>
      <c r="J20" s="101">
        <f t="shared" si="12"/>
        <v>133.27000000000001</v>
      </c>
      <c r="K20" s="101">
        <f t="shared" si="13"/>
        <v>89.84</v>
      </c>
      <c r="L20" s="105" t="s">
        <v>35</v>
      </c>
      <c r="M20" s="124">
        <f t="shared" si="14"/>
        <v>370</v>
      </c>
      <c r="O20" s="110">
        <f>128*2</f>
        <v>256</v>
      </c>
    </row>
    <row r="21" spans="2:15">
      <c r="C21" s="95">
        <f>'Air France'!L22</f>
        <v>1003.88</v>
      </c>
      <c r="D21" s="95">
        <f>Emirates!L22</f>
        <v>828.86</v>
      </c>
      <c r="E21" s="95">
        <f>Etihad!L22</f>
        <v>821.92000000000007</v>
      </c>
      <c r="F21" s="108">
        <f t="shared" si="8"/>
        <v>863.27</v>
      </c>
      <c r="G21" s="95">
        <f t="shared" si="9"/>
        <v>300</v>
      </c>
      <c r="H21" s="101">
        <f t="shared" si="10"/>
        <v>112.38</v>
      </c>
      <c r="I21" s="101">
        <f t="shared" si="11"/>
        <v>146.54</v>
      </c>
      <c r="J21" s="101">
        <f t="shared" si="12"/>
        <v>133.27000000000001</v>
      </c>
      <c r="K21" s="101">
        <f t="shared" si="13"/>
        <v>89.84</v>
      </c>
      <c r="L21" s="105" t="s">
        <v>26</v>
      </c>
      <c r="M21" s="124">
        <f t="shared" si="14"/>
        <v>430</v>
      </c>
      <c r="O21" s="110">
        <f t="shared" ref="O21:O22" si="15">128*2</f>
        <v>256</v>
      </c>
    </row>
    <row r="22" spans="2:15">
      <c r="C22" s="95">
        <f>'Air France'!L23</f>
        <v>1103.8800000000001</v>
      </c>
      <c r="D22" s="95">
        <f>Emirates!L23</f>
        <v>998.86</v>
      </c>
      <c r="E22" s="95">
        <f>Etihad!L23</f>
        <v>1031.92</v>
      </c>
      <c r="F22" s="108">
        <f t="shared" si="8"/>
        <v>923.27</v>
      </c>
      <c r="G22" s="95">
        <f t="shared" si="9"/>
        <v>300</v>
      </c>
      <c r="H22" s="101">
        <f t="shared" si="10"/>
        <v>112.38</v>
      </c>
      <c r="I22" s="101">
        <f t="shared" si="11"/>
        <v>146.54</v>
      </c>
      <c r="J22" s="101">
        <f t="shared" si="12"/>
        <v>133.27000000000001</v>
      </c>
      <c r="K22" s="101">
        <f t="shared" si="13"/>
        <v>89.84</v>
      </c>
      <c r="L22" s="105" t="s">
        <v>27</v>
      </c>
      <c r="M22" s="124">
        <f t="shared" si="14"/>
        <v>490</v>
      </c>
      <c r="O22" s="110">
        <f t="shared" si="15"/>
        <v>256</v>
      </c>
    </row>
    <row r="23" spans="2:15">
      <c r="C23" s="95">
        <f>'Air France'!L24</f>
        <v>1253.8800000000001</v>
      </c>
      <c r="D23" s="95">
        <f>Emirates!L24</f>
        <v>1168.8599999999999</v>
      </c>
      <c r="E23" s="95">
        <f>Etihad!L24</f>
        <v>1321.92</v>
      </c>
      <c r="F23" s="108">
        <f t="shared" si="8"/>
        <v>1023.27</v>
      </c>
      <c r="G23" s="95">
        <f t="shared" si="9"/>
        <v>300</v>
      </c>
      <c r="H23" s="101">
        <f t="shared" si="10"/>
        <v>112.38</v>
      </c>
      <c r="I23" s="101">
        <f t="shared" si="11"/>
        <v>146.54</v>
      </c>
      <c r="J23" s="101">
        <f t="shared" si="12"/>
        <v>133.27000000000001</v>
      </c>
      <c r="K23" s="101">
        <f t="shared" si="13"/>
        <v>89.84</v>
      </c>
      <c r="L23" s="105" t="s">
        <v>28</v>
      </c>
      <c r="M23" s="124">
        <f t="shared" si="14"/>
        <v>590</v>
      </c>
      <c r="O23" s="110">
        <f>138*2</f>
        <v>276</v>
      </c>
    </row>
    <row r="24" spans="2:15">
      <c r="C24" s="95">
        <f>'Air France'!L25</f>
        <v>1663.88</v>
      </c>
      <c r="D24" s="95">
        <f>Emirates!L25</f>
        <v>1338.86</v>
      </c>
      <c r="E24" s="95">
        <f>Etihad!L25</f>
        <v>1521.92</v>
      </c>
      <c r="F24" s="108">
        <f t="shared" si="8"/>
        <v>1123.27</v>
      </c>
      <c r="G24" s="95">
        <f t="shared" si="9"/>
        <v>300</v>
      </c>
      <c r="H24" s="101">
        <f t="shared" si="10"/>
        <v>112.38</v>
      </c>
      <c r="I24" s="101">
        <f t="shared" si="11"/>
        <v>146.54</v>
      </c>
      <c r="J24" s="101">
        <f t="shared" si="12"/>
        <v>133.27000000000001</v>
      </c>
      <c r="K24" s="101">
        <f t="shared" si="13"/>
        <v>89.84</v>
      </c>
      <c r="L24" s="105" t="s">
        <v>29</v>
      </c>
      <c r="M24" s="124">
        <f t="shared" si="14"/>
        <v>690</v>
      </c>
      <c r="O24" s="110">
        <f t="shared" ref="O24:O26" si="16">138*2</f>
        <v>276</v>
      </c>
    </row>
    <row r="25" spans="2:15">
      <c r="C25" s="95">
        <f>'Air France'!L26</f>
        <v>1763.88</v>
      </c>
      <c r="D25" s="95">
        <f>Emirates!L26</f>
        <v>0</v>
      </c>
      <c r="E25" s="95">
        <f>Etihad!L26</f>
        <v>0</v>
      </c>
      <c r="F25" s="108">
        <f t="shared" si="8"/>
        <v>1233.27</v>
      </c>
      <c r="G25" s="95">
        <f t="shared" si="9"/>
        <v>300</v>
      </c>
      <c r="H25" s="101">
        <f t="shared" si="10"/>
        <v>112.38</v>
      </c>
      <c r="I25" s="101">
        <f t="shared" si="11"/>
        <v>146.54</v>
      </c>
      <c r="J25" s="101">
        <f t="shared" si="12"/>
        <v>133.27000000000001</v>
      </c>
      <c r="K25" s="101">
        <f t="shared" si="13"/>
        <v>89.84</v>
      </c>
      <c r="L25" s="102" t="s">
        <v>30</v>
      </c>
      <c r="M25" s="124">
        <f t="shared" si="14"/>
        <v>800</v>
      </c>
      <c r="O25" s="110">
        <f t="shared" si="16"/>
        <v>276</v>
      </c>
    </row>
    <row r="26" spans="2:15">
      <c r="C26" s="95">
        <f>'Air France'!L28</f>
        <v>2534.88</v>
      </c>
      <c r="F26" s="108">
        <f t="shared" si="8"/>
        <v>1433.27</v>
      </c>
      <c r="G26" s="95">
        <f t="shared" si="9"/>
        <v>300</v>
      </c>
      <c r="H26" s="101">
        <f t="shared" si="10"/>
        <v>112.38</v>
      </c>
      <c r="I26" s="101">
        <f t="shared" si="11"/>
        <v>146.54</v>
      </c>
      <c r="J26" s="101">
        <f t="shared" si="12"/>
        <v>133.27000000000001</v>
      </c>
      <c r="K26" s="101">
        <f t="shared" si="13"/>
        <v>89.84</v>
      </c>
      <c r="L26" s="102" t="s">
        <v>31</v>
      </c>
      <c r="M26" s="124">
        <f t="shared" si="14"/>
        <v>1000</v>
      </c>
      <c r="O26" s="110">
        <f t="shared" si="16"/>
        <v>276</v>
      </c>
    </row>
    <row r="27" spans="2:15">
      <c r="F27" s="108">
        <f t="shared" si="8"/>
        <v>1733.27</v>
      </c>
      <c r="G27" s="95">
        <f t="shared" si="9"/>
        <v>300</v>
      </c>
      <c r="H27" s="101">
        <f t="shared" si="10"/>
        <v>112.38</v>
      </c>
      <c r="I27" s="101">
        <f t="shared" si="11"/>
        <v>146.54</v>
      </c>
      <c r="J27" s="101">
        <f t="shared" si="12"/>
        <v>133.27000000000001</v>
      </c>
      <c r="K27" s="101">
        <f t="shared" si="13"/>
        <v>89.84</v>
      </c>
      <c r="L27" s="102" t="s">
        <v>32</v>
      </c>
      <c r="M27" s="124">
        <f t="shared" si="14"/>
        <v>1300</v>
      </c>
      <c r="O27" s="110">
        <f>152*2</f>
        <v>304</v>
      </c>
    </row>
    <row r="28" spans="2:15">
      <c r="H28" s="101">
        <f t="shared" si="10"/>
        <v>112.38</v>
      </c>
      <c r="I28" s="101">
        <f t="shared" si="11"/>
        <v>146.54</v>
      </c>
      <c r="J28" s="101">
        <f t="shared" si="12"/>
        <v>133.27000000000001</v>
      </c>
      <c r="K28" s="101">
        <f t="shared" si="13"/>
        <v>89.84</v>
      </c>
      <c r="M28" s="124"/>
    </row>
    <row r="29" spans="2:15">
      <c r="H29" s="101"/>
      <c r="I29" s="101"/>
      <c r="J29" s="101"/>
      <c r="K29" s="101"/>
      <c r="M29" s="124"/>
    </row>
    <row r="30" spans="2:15">
      <c r="H30" s="101"/>
      <c r="I30" s="101"/>
      <c r="J30" s="101"/>
      <c r="K30" s="101"/>
      <c r="M30" s="124"/>
    </row>
    <row r="31" spans="2:15">
      <c r="B31" s="103" t="s">
        <v>5</v>
      </c>
      <c r="C31" s="95">
        <f>'Air France'!L36</f>
        <v>2440.66</v>
      </c>
      <c r="D31" s="95">
        <f>Emirates!L41</f>
        <v>0</v>
      </c>
      <c r="E31" s="95">
        <f>Etihad!L30</f>
        <v>0</v>
      </c>
      <c r="F31" s="108">
        <f t="shared" ref="F31" si="17">G31+J31+M31</f>
        <v>2233.27</v>
      </c>
      <c r="G31" s="95">
        <f t="shared" ref="G31:G33" si="18">$G$5</f>
        <v>300</v>
      </c>
      <c r="H31" s="101">
        <f t="shared" ref="H31:H33" si="19">$H$5</f>
        <v>112.38</v>
      </c>
      <c r="I31" s="101">
        <f t="shared" ref="I31:I33" si="20">$I$5</f>
        <v>146.54</v>
      </c>
      <c r="J31" s="101">
        <f t="shared" ref="J31:J33" si="21">$J$5</f>
        <v>133.27000000000001</v>
      </c>
      <c r="K31" s="101">
        <f t="shared" ref="K31" si="22">$K$5</f>
        <v>89.84</v>
      </c>
      <c r="L31" s="102" t="s">
        <v>33</v>
      </c>
      <c r="M31" s="124">
        <f>M14+600</f>
        <v>1800</v>
      </c>
      <c r="O31" s="110">
        <f>152*2</f>
        <v>304</v>
      </c>
    </row>
    <row r="32" spans="2:15">
      <c r="C32" s="95">
        <f>'Air France'!L37</f>
        <v>2900.66</v>
      </c>
      <c r="D32" s="95">
        <f>Emirates!L42</f>
        <v>0</v>
      </c>
      <c r="G32" s="95">
        <f t="shared" si="18"/>
        <v>300</v>
      </c>
      <c r="H32" s="101">
        <f t="shared" si="19"/>
        <v>112.38</v>
      </c>
      <c r="I32" s="101">
        <f t="shared" si="20"/>
        <v>146.54</v>
      </c>
      <c r="J32" s="101">
        <f t="shared" si="21"/>
        <v>133.27000000000001</v>
      </c>
      <c r="K32" s="101"/>
      <c r="M32" s="124"/>
    </row>
    <row r="33" spans="1:15">
      <c r="C33" s="95">
        <f>'Air France'!L38</f>
        <v>4200.66</v>
      </c>
      <c r="D33" s="95">
        <f>Emirates!L43</f>
        <v>0</v>
      </c>
      <c r="G33" s="95">
        <f t="shared" si="18"/>
        <v>300</v>
      </c>
      <c r="H33" s="101">
        <f t="shared" si="19"/>
        <v>112.38</v>
      </c>
      <c r="I33" s="101">
        <f t="shared" si="20"/>
        <v>146.54</v>
      </c>
      <c r="J33" s="101">
        <f t="shared" si="21"/>
        <v>133.27000000000001</v>
      </c>
      <c r="K33" s="101"/>
      <c r="M33" s="124"/>
    </row>
    <row r="34" spans="1:15">
      <c r="H34" s="101"/>
      <c r="I34" s="101"/>
      <c r="J34" s="101"/>
      <c r="K34" s="101"/>
    </row>
    <row r="35" spans="1:15">
      <c r="H35" s="101"/>
      <c r="I35" s="101"/>
      <c r="J35" s="101"/>
      <c r="K35" s="101"/>
    </row>
    <row r="36" spans="1:15">
      <c r="A36" s="97" t="s">
        <v>6</v>
      </c>
      <c r="H36" s="101"/>
      <c r="I36" s="101"/>
      <c r="J36" s="101"/>
      <c r="K36" s="101"/>
    </row>
    <row r="37" spans="1:15">
      <c r="B37" s="103" t="s">
        <v>5</v>
      </c>
      <c r="C37" s="95">
        <f>'Air France'!L36</f>
        <v>2440.66</v>
      </c>
      <c r="D37" s="95">
        <f>Emirates!L47</f>
        <v>2681.84</v>
      </c>
      <c r="E37" s="95">
        <f>Etihad!L36</f>
        <v>1409.1100000000001</v>
      </c>
      <c r="F37" s="108">
        <f t="shared" ref="F37:F41" si="23">G37+J37+M37</f>
        <v>2283.27</v>
      </c>
      <c r="G37" s="95">
        <v>350</v>
      </c>
      <c r="H37" s="101">
        <f t="shared" ref="H37:H41" si="24">$H$5</f>
        <v>112.38</v>
      </c>
      <c r="I37" s="101">
        <f t="shared" ref="I37:I41" si="25">$I$5</f>
        <v>146.54</v>
      </c>
      <c r="J37" s="101">
        <f t="shared" ref="J37:J41" si="26">$J$5</f>
        <v>133.27000000000001</v>
      </c>
      <c r="K37" s="101">
        <f t="shared" ref="K37:K41" si="27">$K$5</f>
        <v>89.84</v>
      </c>
      <c r="L37" s="104" t="s">
        <v>196</v>
      </c>
      <c r="M37" s="109">
        <v>1800</v>
      </c>
      <c r="O37" s="110">
        <f>398*2</f>
        <v>796</v>
      </c>
    </row>
    <row r="38" spans="1:15">
      <c r="C38" s="95">
        <f>'Air France'!L37</f>
        <v>2900.66</v>
      </c>
      <c r="D38" s="95">
        <f>Emirates!L48</f>
        <v>3291.84</v>
      </c>
      <c r="E38" s="95">
        <f>Etihad!L37</f>
        <v>1561.1100000000001</v>
      </c>
      <c r="F38" s="108">
        <f t="shared" si="23"/>
        <v>2583.27</v>
      </c>
      <c r="G38" s="95">
        <f>$G$37</f>
        <v>350</v>
      </c>
      <c r="H38" s="101">
        <f t="shared" si="24"/>
        <v>112.38</v>
      </c>
      <c r="I38" s="101">
        <f t="shared" si="25"/>
        <v>146.54</v>
      </c>
      <c r="J38" s="101">
        <f t="shared" si="26"/>
        <v>133.27000000000001</v>
      </c>
      <c r="K38" s="101">
        <f t="shared" si="27"/>
        <v>89.84</v>
      </c>
      <c r="L38" s="104" t="s">
        <v>42</v>
      </c>
      <c r="M38" s="109">
        <f>M37+300</f>
        <v>2100</v>
      </c>
      <c r="O38" s="110">
        <f t="shared" ref="O38:O39" si="28">398*2</f>
        <v>796</v>
      </c>
    </row>
    <row r="39" spans="1:15">
      <c r="C39" s="95">
        <f>'Air France'!L38</f>
        <v>4200.66</v>
      </c>
      <c r="D39" s="95">
        <f>Emirates!L49</f>
        <v>4104.84</v>
      </c>
      <c r="E39" s="95">
        <f>Etihad!L38</f>
        <v>2561.11</v>
      </c>
      <c r="F39" s="108">
        <f t="shared" si="23"/>
        <v>2983.27</v>
      </c>
      <c r="G39" s="95">
        <f t="shared" ref="G39:G41" si="29">$G$37</f>
        <v>350</v>
      </c>
      <c r="H39" s="101">
        <f t="shared" si="24"/>
        <v>112.38</v>
      </c>
      <c r="I39" s="101">
        <f t="shared" si="25"/>
        <v>146.54</v>
      </c>
      <c r="J39" s="101">
        <f t="shared" si="26"/>
        <v>133.27000000000001</v>
      </c>
      <c r="K39" s="101">
        <f t="shared" si="27"/>
        <v>89.84</v>
      </c>
      <c r="L39" s="102" t="s">
        <v>43</v>
      </c>
      <c r="M39" s="109">
        <f>M38+400</f>
        <v>2500</v>
      </c>
      <c r="O39" s="110">
        <f t="shared" si="28"/>
        <v>796</v>
      </c>
    </row>
    <row r="40" spans="1:15">
      <c r="C40" s="95">
        <f>'Air France'!L39</f>
        <v>6100.66</v>
      </c>
      <c r="D40" s="95">
        <f>Emirates!L50</f>
        <v>0</v>
      </c>
      <c r="E40" s="95">
        <f>Etihad!L39</f>
        <v>4061.11</v>
      </c>
      <c r="F40" s="108">
        <f t="shared" si="23"/>
        <v>3583.27</v>
      </c>
      <c r="G40" s="95">
        <f t="shared" si="29"/>
        <v>350</v>
      </c>
      <c r="H40" s="101">
        <f t="shared" si="24"/>
        <v>112.38</v>
      </c>
      <c r="I40" s="101">
        <f t="shared" si="25"/>
        <v>146.54</v>
      </c>
      <c r="J40" s="101">
        <f t="shared" si="26"/>
        <v>133.27000000000001</v>
      </c>
      <c r="K40" s="101">
        <f t="shared" si="27"/>
        <v>89.84</v>
      </c>
      <c r="L40" s="102" t="s">
        <v>44</v>
      </c>
      <c r="M40" s="109">
        <f>M39+600</f>
        <v>3100</v>
      </c>
      <c r="O40" s="110">
        <f>465*2</f>
        <v>930</v>
      </c>
    </row>
    <row r="41" spans="1:15">
      <c r="C41" s="95">
        <f>'Air France'!L40</f>
        <v>0</v>
      </c>
      <c r="D41" s="95">
        <f>Emirates!L51</f>
        <v>0</v>
      </c>
      <c r="E41" s="95">
        <f>Etihad!L40</f>
        <v>0</v>
      </c>
      <c r="F41" s="108">
        <f t="shared" si="23"/>
        <v>4383.2700000000004</v>
      </c>
      <c r="G41" s="95">
        <f t="shared" si="29"/>
        <v>350</v>
      </c>
      <c r="H41" s="101">
        <f t="shared" si="24"/>
        <v>112.38</v>
      </c>
      <c r="I41" s="101">
        <f t="shared" si="25"/>
        <v>146.54</v>
      </c>
      <c r="J41" s="101">
        <f t="shared" si="26"/>
        <v>133.27000000000001</v>
      </c>
      <c r="K41" s="101">
        <f t="shared" si="27"/>
        <v>89.84</v>
      </c>
      <c r="L41" s="102" t="s">
        <v>45</v>
      </c>
      <c r="M41" s="109">
        <f>M40+800</f>
        <v>3900</v>
      </c>
      <c r="O41" s="110">
        <f>465*2</f>
        <v>930</v>
      </c>
    </row>
    <row r="42" spans="1:15">
      <c r="C42" s="95">
        <f>'Air France'!L41</f>
        <v>0</v>
      </c>
      <c r="H42" s="101"/>
      <c r="I42" s="101"/>
      <c r="J42" s="101"/>
      <c r="K42" s="101"/>
    </row>
    <row r="43" spans="1:15">
      <c r="C43" s="95">
        <f>'Air France'!L42</f>
        <v>0</v>
      </c>
      <c r="H43" s="101"/>
      <c r="I43" s="101"/>
      <c r="J43" s="101"/>
      <c r="K43" s="101"/>
    </row>
  </sheetData>
  <mergeCells count="2">
    <mergeCell ref="B17:B18"/>
    <mergeCell ref="B3:B5"/>
  </mergeCells>
  <pageMargins left="1.085" right="0.7" top="0.75" bottom="0.75" header="0.3" footer="0.3"/>
  <pageSetup scale="92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pane xSplit="1" ySplit="1" topLeftCell="B2" activePane="bottomRight" state="frozen"/>
      <selection activeCell="C22" sqref="C22"/>
      <selection pane="topRight" activeCell="C22" sqref="C22"/>
      <selection pane="bottomLeft" activeCell="C22" sqref="C22"/>
      <selection pane="bottomRight" activeCell="M1" sqref="M1:M1048576"/>
    </sheetView>
  </sheetViews>
  <sheetFormatPr defaultColWidth="8.88671875" defaultRowHeight="14.4"/>
  <cols>
    <col min="1" max="1" width="8.5546875" style="96" bestFit="1" customWidth="1"/>
    <col min="2" max="2" width="9.6640625" style="96" bestFit="1" customWidth="1"/>
    <col min="3" max="3" width="10.6640625" style="95" hidden="1" customWidth="1"/>
    <col min="4" max="4" width="10.6640625" style="95" bestFit="1" customWidth="1"/>
    <col min="5" max="5" width="10.6640625" style="95" customWidth="1"/>
    <col min="6" max="6" width="10.6640625" style="108" customWidth="1"/>
    <col min="7" max="7" width="9.5546875" style="95" customWidth="1"/>
    <col min="8" max="9" width="10.6640625" style="106" bestFit="1" customWidth="1"/>
    <col min="10" max="10" width="10.6640625" style="106" customWidth="1"/>
    <col min="11" max="11" width="11.33203125" style="102" bestFit="1" customWidth="1"/>
    <col min="12" max="12" width="14" style="109" bestFit="1" customWidth="1"/>
    <col min="13" max="13" width="8.88671875" style="96"/>
    <col min="14" max="14" width="8.88671875" style="110"/>
    <col min="15" max="16384" width="8.88671875" style="96"/>
  </cols>
  <sheetData>
    <row r="1" spans="1:14">
      <c r="C1" s="95" t="s">
        <v>220</v>
      </c>
      <c r="D1" s="95" t="s">
        <v>211</v>
      </c>
      <c r="E1" s="95" t="s">
        <v>221</v>
      </c>
      <c r="F1" s="108" t="s">
        <v>183</v>
      </c>
      <c r="G1" s="95" t="s">
        <v>183</v>
      </c>
      <c r="H1" s="101" t="s">
        <v>79</v>
      </c>
      <c r="I1" s="101" t="s">
        <v>191</v>
      </c>
      <c r="J1" s="101" t="s">
        <v>208</v>
      </c>
      <c r="K1" s="102" t="s">
        <v>80</v>
      </c>
      <c r="L1" s="109" t="s">
        <v>187</v>
      </c>
    </row>
    <row r="2" spans="1:14">
      <c r="A2" s="97" t="s">
        <v>0</v>
      </c>
      <c r="G2" s="95" t="s">
        <v>2</v>
      </c>
      <c r="H2" s="101" t="s">
        <v>184</v>
      </c>
      <c r="I2" s="101" t="s">
        <v>184</v>
      </c>
      <c r="J2" s="101" t="s">
        <v>184</v>
      </c>
    </row>
    <row r="3" spans="1:14">
      <c r="A3" s="97"/>
      <c r="B3" s="138" t="s">
        <v>8</v>
      </c>
      <c r="H3" s="101"/>
      <c r="I3" s="101"/>
      <c r="J3" s="101"/>
      <c r="N3" s="110" t="s">
        <v>189</v>
      </c>
    </row>
    <row r="4" spans="1:14">
      <c r="A4" s="97"/>
      <c r="B4" s="138"/>
      <c r="H4" s="101" t="s">
        <v>190</v>
      </c>
      <c r="I4" s="101"/>
      <c r="J4" s="101"/>
    </row>
    <row r="5" spans="1:14">
      <c r="B5" s="138"/>
      <c r="C5" s="95">
        <f>'Air France'!R7</f>
        <v>605.8599999999999</v>
      </c>
      <c r="D5" s="95">
        <f>Emirates!R7</f>
        <v>606.71</v>
      </c>
      <c r="E5" s="95">
        <f>Etihad!R7</f>
        <v>493.44</v>
      </c>
      <c r="F5" s="108">
        <f>G5+I5+L5</f>
        <v>575.99</v>
      </c>
      <c r="G5" s="95">
        <v>300</v>
      </c>
      <c r="H5" s="101">
        <v>96.14</v>
      </c>
      <c r="I5" s="101">
        <v>100.99</v>
      </c>
      <c r="J5" s="101">
        <v>65.92</v>
      </c>
      <c r="K5" s="105" t="s">
        <v>82</v>
      </c>
      <c r="L5" s="109">
        <v>175</v>
      </c>
      <c r="N5" s="110">
        <v>200</v>
      </c>
    </row>
    <row r="6" spans="1:14">
      <c r="C6" s="95">
        <f>'Air France'!R8</f>
        <v>657.8599999999999</v>
      </c>
      <c r="D6" s="95">
        <f>Emirates!R8</f>
        <v>656.71</v>
      </c>
      <c r="E6" s="95">
        <f>Etihad!R8</f>
        <v>549.44000000000005</v>
      </c>
      <c r="F6" s="108">
        <f t="shared" ref="F6:F14" si="0">G6+I6+L6</f>
        <v>615.99</v>
      </c>
      <c r="G6" s="95">
        <f>$G$5</f>
        <v>300</v>
      </c>
      <c r="H6" s="101">
        <f>$H$5</f>
        <v>96.14</v>
      </c>
      <c r="I6" s="101">
        <f>$I$5</f>
        <v>100.99</v>
      </c>
      <c r="J6" s="101">
        <f>$J$5</f>
        <v>65.92</v>
      </c>
      <c r="K6" s="104" t="s">
        <v>34</v>
      </c>
      <c r="L6" s="109">
        <f>L5+40</f>
        <v>215</v>
      </c>
      <c r="N6" s="110">
        <v>200</v>
      </c>
    </row>
    <row r="7" spans="1:14">
      <c r="C7" s="95">
        <f>'Air France'!R9</f>
        <v>712.8599999999999</v>
      </c>
      <c r="D7" s="95">
        <f>Emirates!R9</f>
        <v>726.71</v>
      </c>
      <c r="E7" s="95">
        <f>Etihad!R9</f>
        <v>604.44000000000005</v>
      </c>
      <c r="F7" s="108">
        <f t="shared" si="0"/>
        <v>665.99</v>
      </c>
      <c r="G7" s="95">
        <f t="shared" ref="G7:G14" si="1">$G$5</f>
        <v>300</v>
      </c>
      <c r="H7" s="101">
        <f t="shared" ref="H7:H14" si="2">$H$5</f>
        <v>96.14</v>
      </c>
      <c r="I7" s="101">
        <f t="shared" ref="I7:I14" si="3">$I$5</f>
        <v>100.99</v>
      </c>
      <c r="J7" s="101">
        <f t="shared" ref="J7:J14" si="4">$J$5</f>
        <v>65.92</v>
      </c>
      <c r="K7" s="105" t="s">
        <v>35</v>
      </c>
      <c r="L7" s="109">
        <f>L6+50</f>
        <v>265</v>
      </c>
      <c r="N7" s="110">
        <v>200</v>
      </c>
    </row>
    <row r="8" spans="1:14">
      <c r="C8" s="95">
        <f>'Air France'!R10</f>
        <v>775.8599999999999</v>
      </c>
      <c r="D8" s="95">
        <f>Emirates!R10</f>
        <v>806.71</v>
      </c>
      <c r="E8" s="95">
        <f>Etihad!R10</f>
        <v>654.44000000000005</v>
      </c>
      <c r="F8" s="108">
        <f t="shared" si="0"/>
        <v>725.99</v>
      </c>
      <c r="G8" s="95">
        <f t="shared" si="1"/>
        <v>300</v>
      </c>
      <c r="H8" s="101">
        <f t="shared" si="2"/>
        <v>96.14</v>
      </c>
      <c r="I8" s="101">
        <f t="shared" si="3"/>
        <v>100.99</v>
      </c>
      <c r="J8" s="101">
        <f t="shared" si="4"/>
        <v>65.92</v>
      </c>
      <c r="K8" s="105" t="s">
        <v>26</v>
      </c>
      <c r="L8" s="109">
        <f>L7+60</f>
        <v>325</v>
      </c>
      <c r="N8" s="110">
        <v>200</v>
      </c>
    </row>
    <row r="9" spans="1:14">
      <c r="C9" s="95">
        <f>'Air France'!R11</f>
        <v>849.8599999999999</v>
      </c>
      <c r="D9" s="95">
        <f>Emirates!R11</f>
        <v>956.71</v>
      </c>
      <c r="E9" s="95">
        <f>Etihad!R11</f>
        <v>724.44</v>
      </c>
      <c r="F9" s="108">
        <f t="shared" si="0"/>
        <v>785.99</v>
      </c>
      <c r="G9" s="95">
        <f t="shared" si="1"/>
        <v>300</v>
      </c>
      <c r="H9" s="101">
        <f t="shared" si="2"/>
        <v>96.14</v>
      </c>
      <c r="I9" s="101">
        <f t="shared" si="3"/>
        <v>100.99</v>
      </c>
      <c r="J9" s="101">
        <f t="shared" si="4"/>
        <v>65.92</v>
      </c>
      <c r="K9" s="105" t="s">
        <v>27</v>
      </c>
      <c r="L9" s="109">
        <f>L8+60</f>
        <v>385</v>
      </c>
      <c r="N9" s="110">
        <v>200</v>
      </c>
    </row>
    <row r="10" spans="1:14">
      <c r="C10" s="95">
        <f>'Air France'!R12</f>
        <v>942.8599999999999</v>
      </c>
      <c r="D10" s="95">
        <f>Emirates!R12</f>
        <v>1256.71</v>
      </c>
      <c r="E10" s="95">
        <f>Etihad!R12</f>
        <v>804.44</v>
      </c>
      <c r="F10" s="108">
        <f t="shared" si="0"/>
        <v>885.99</v>
      </c>
      <c r="G10" s="95">
        <f t="shared" si="1"/>
        <v>300</v>
      </c>
      <c r="H10" s="101">
        <f t="shared" si="2"/>
        <v>96.14</v>
      </c>
      <c r="I10" s="101">
        <f t="shared" si="3"/>
        <v>100.99</v>
      </c>
      <c r="J10" s="101">
        <f t="shared" si="4"/>
        <v>65.92</v>
      </c>
      <c r="K10" s="105" t="s">
        <v>28</v>
      </c>
      <c r="L10" s="109">
        <f>L9+100</f>
        <v>485</v>
      </c>
      <c r="N10" s="110">
        <v>200</v>
      </c>
    </row>
    <row r="11" spans="1:14">
      <c r="C11" s="95">
        <f>'Air France'!R13</f>
        <v>1200.8599999999999</v>
      </c>
      <c r="D11" s="95">
        <f>Emirates!R13</f>
        <v>1856.71</v>
      </c>
      <c r="E11" s="95">
        <f>Etihad!R13</f>
        <v>954.44</v>
      </c>
      <c r="F11" s="108">
        <f t="shared" si="0"/>
        <v>985.99</v>
      </c>
      <c r="G11" s="95">
        <f t="shared" si="1"/>
        <v>300</v>
      </c>
      <c r="H11" s="101">
        <f t="shared" si="2"/>
        <v>96.14</v>
      </c>
      <c r="I11" s="101">
        <f t="shared" si="3"/>
        <v>100.99</v>
      </c>
      <c r="J11" s="101">
        <f t="shared" si="4"/>
        <v>65.92</v>
      </c>
      <c r="K11" s="105" t="s">
        <v>29</v>
      </c>
      <c r="L11" s="109">
        <f>L10+100</f>
        <v>585</v>
      </c>
      <c r="N11" s="110">
        <v>200</v>
      </c>
    </row>
    <row r="12" spans="1:14">
      <c r="C12" s="95">
        <f>'Air France'!R14</f>
        <v>1330.86</v>
      </c>
      <c r="D12" s="95">
        <f>Emirates!R14</f>
        <v>0</v>
      </c>
      <c r="E12" s="95">
        <f>Etihad!R14</f>
        <v>1254.44</v>
      </c>
      <c r="F12" s="108">
        <f t="shared" si="0"/>
        <v>1095.99</v>
      </c>
      <c r="G12" s="95">
        <f t="shared" si="1"/>
        <v>300</v>
      </c>
      <c r="H12" s="101">
        <f t="shared" si="2"/>
        <v>96.14</v>
      </c>
      <c r="I12" s="101">
        <f t="shared" si="3"/>
        <v>100.99</v>
      </c>
      <c r="J12" s="101">
        <f t="shared" si="4"/>
        <v>65.92</v>
      </c>
      <c r="K12" s="102" t="s">
        <v>30</v>
      </c>
      <c r="L12" s="109">
        <f>L11+110</f>
        <v>695</v>
      </c>
      <c r="N12" s="110">
        <v>200</v>
      </c>
    </row>
    <row r="13" spans="1:14">
      <c r="F13" s="108">
        <f t="shared" si="0"/>
        <v>1295.99</v>
      </c>
      <c r="G13" s="95">
        <f t="shared" si="1"/>
        <v>300</v>
      </c>
      <c r="H13" s="101">
        <f t="shared" si="2"/>
        <v>96.14</v>
      </c>
      <c r="I13" s="101">
        <f t="shared" si="3"/>
        <v>100.99</v>
      </c>
      <c r="J13" s="101">
        <f t="shared" si="4"/>
        <v>65.92</v>
      </c>
      <c r="K13" s="102" t="s">
        <v>31</v>
      </c>
      <c r="L13" s="109">
        <f>L12+200</f>
        <v>895</v>
      </c>
      <c r="N13" s="110">
        <v>200</v>
      </c>
    </row>
    <row r="14" spans="1:14">
      <c r="F14" s="108">
        <f t="shared" si="0"/>
        <v>1595.99</v>
      </c>
      <c r="G14" s="95">
        <f t="shared" si="1"/>
        <v>300</v>
      </c>
      <c r="H14" s="101">
        <f t="shared" si="2"/>
        <v>96.14</v>
      </c>
      <c r="I14" s="101">
        <f t="shared" si="3"/>
        <v>100.99</v>
      </c>
      <c r="J14" s="101">
        <f t="shared" si="4"/>
        <v>65.92</v>
      </c>
      <c r="K14" s="102" t="s">
        <v>32</v>
      </c>
      <c r="L14" s="109">
        <f>L13+300</f>
        <v>1195</v>
      </c>
      <c r="N14" s="110">
        <v>200</v>
      </c>
    </row>
    <row r="15" spans="1:14">
      <c r="H15" s="101"/>
      <c r="I15" s="101"/>
      <c r="J15" s="101"/>
    </row>
    <row r="16" spans="1:14">
      <c r="B16" s="138" t="s">
        <v>41</v>
      </c>
      <c r="H16" s="101"/>
      <c r="I16" s="101"/>
      <c r="J16" s="101"/>
    </row>
    <row r="17" spans="2:14">
      <c r="B17" s="138"/>
      <c r="C17" s="95">
        <f>'Air France'!R19</f>
        <v>709.8599999999999</v>
      </c>
      <c r="D17" s="95">
        <f>Emirates!R19</f>
        <v>724.71</v>
      </c>
      <c r="E17" s="95">
        <f>Etihad!R19</f>
        <v>731.44</v>
      </c>
      <c r="F17" s="108">
        <f t="shared" ref="F17:F26" si="5">G17+I17+L17</f>
        <v>675.99</v>
      </c>
      <c r="G17" s="95">
        <f t="shared" ref="G17:G29" si="6">$G$5</f>
        <v>300</v>
      </c>
      <c r="H17" s="101">
        <f t="shared" ref="H17:H26" si="7">$H$5</f>
        <v>96.14</v>
      </c>
      <c r="I17" s="101">
        <f t="shared" ref="I17:I26" si="8">$I$5</f>
        <v>100.99</v>
      </c>
      <c r="J17" s="101">
        <f t="shared" ref="J17:J26" si="9">$J$5</f>
        <v>65.92</v>
      </c>
      <c r="K17" s="105" t="s">
        <v>82</v>
      </c>
      <c r="L17" s="109">
        <f t="shared" ref="L17:L26" si="10">L5+100</f>
        <v>275</v>
      </c>
      <c r="N17" s="110">
        <v>200</v>
      </c>
    </row>
    <row r="18" spans="2:14">
      <c r="C18" s="95">
        <f>'Air France'!R20</f>
        <v>761.8599999999999</v>
      </c>
      <c r="D18" s="95">
        <f>Emirates!R20</f>
        <v>783.71</v>
      </c>
      <c r="E18" s="95">
        <f>Etihad!R20</f>
        <v>789.44</v>
      </c>
      <c r="F18" s="108">
        <f t="shared" si="5"/>
        <v>715.99</v>
      </c>
      <c r="G18" s="95">
        <f t="shared" si="6"/>
        <v>300</v>
      </c>
      <c r="H18" s="101">
        <f t="shared" si="7"/>
        <v>96.14</v>
      </c>
      <c r="I18" s="101">
        <f t="shared" si="8"/>
        <v>100.99</v>
      </c>
      <c r="J18" s="101">
        <f t="shared" si="9"/>
        <v>65.92</v>
      </c>
      <c r="K18" s="104" t="s">
        <v>34</v>
      </c>
      <c r="L18" s="109">
        <f t="shared" si="10"/>
        <v>315</v>
      </c>
      <c r="N18" s="110">
        <v>200</v>
      </c>
    </row>
    <row r="19" spans="2:14">
      <c r="C19" s="95">
        <f>'Air France'!R21</f>
        <v>816.8599999999999</v>
      </c>
      <c r="D19" s="95">
        <f>Emirates!R21</f>
        <v>842.71</v>
      </c>
      <c r="E19" s="95">
        <f>Etihad!R21</f>
        <v>849.44</v>
      </c>
      <c r="F19" s="108">
        <f t="shared" si="5"/>
        <v>765.99</v>
      </c>
      <c r="G19" s="95">
        <f t="shared" si="6"/>
        <v>300</v>
      </c>
      <c r="H19" s="101">
        <f t="shared" si="7"/>
        <v>96.14</v>
      </c>
      <c r="I19" s="101">
        <f t="shared" si="8"/>
        <v>100.99</v>
      </c>
      <c r="J19" s="101">
        <f t="shared" si="9"/>
        <v>65.92</v>
      </c>
      <c r="K19" s="105" t="s">
        <v>35</v>
      </c>
      <c r="L19" s="109">
        <f t="shared" si="10"/>
        <v>365</v>
      </c>
      <c r="N19" s="110">
        <v>200</v>
      </c>
    </row>
    <row r="20" spans="2:14">
      <c r="C20" s="95">
        <f>'Air France'!R22</f>
        <v>879.8599999999999</v>
      </c>
      <c r="D20" s="95">
        <f>Emirates!R22</f>
        <v>902.71</v>
      </c>
      <c r="E20" s="95">
        <f>Etihad!R22</f>
        <v>1064.44</v>
      </c>
      <c r="F20" s="108">
        <f t="shared" si="5"/>
        <v>825.99</v>
      </c>
      <c r="G20" s="95">
        <f t="shared" si="6"/>
        <v>300</v>
      </c>
      <c r="H20" s="101">
        <f t="shared" si="7"/>
        <v>96.14</v>
      </c>
      <c r="I20" s="101">
        <f t="shared" si="8"/>
        <v>100.99</v>
      </c>
      <c r="J20" s="101">
        <f t="shared" si="9"/>
        <v>65.92</v>
      </c>
      <c r="K20" s="105" t="s">
        <v>26</v>
      </c>
      <c r="L20" s="109">
        <f t="shared" si="10"/>
        <v>425</v>
      </c>
      <c r="N20" s="110">
        <v>200</v>
      </c>
    </row>
    <row r="21" spans="2:14">
      <c r="C21" s="95">
        <f>'Air France'!R23</f>
        <v>953.8599999999999</v>
      </c>
      <c r="D21" s="95">
        <f>Emirates!R23</f>
        <v>1072.71</v>
      </c>
      <c r="E21" s="95">
        <f>Etihad!R23</f>
        <v>1264.44</v>
      </c>
      <c r="F21" s="108">
        <f t="shared" si="5"/>
        <v>885.99</v>
      </c>
      <c r="G21" s="95">
        <f t="shared" si="6"/>
        <v>300</v>
      </c>
      <c r="H21" s="101">
        <f t="shared" si="7"/>
        <v>96.14</v>
      </c>
      <c r="I21" s="101">
        <f t="shared" si="8"/>
        <v>100.99</v>
      </c>
      <c r="J21" s="101">
        <f t="shared" si="9"/>
        <v>65.92</v>
      </c>
      <c r="K21" s="105" t="s">
        <v>27</v>
      </c>
      <c r="L21" s="109">
        <f t="shared" si="10"/>
        <v>485</v>
      </c>
      <c r="N21" s="110">
        <v>200</v>
      </c>
    </row>
    <row r="22" spans="2:14">
      <c r="C22" s="95">
        <f>'Air France'!R24</f>
        <v>1045.8599999999999</v>
      </c>
      <c r="D22" s="95">
        <f>Emirates!R24</f>
        <v>1242.71</v>
      </c>
      <c r="E22" s="95">
        <f>Etihad!R24</f>
        <v>1549.44</v>
      </c>
      <c r="F22" s="108">
        <f t="shared" si="5"/>
        <v>985.99</v>
      </c>
      <c r="G22" s="95">
        <f t="shared" si="6"/>
        <v>300</v>
      </c>
      <c r="H22" s="101">
        <f t="shared" si="7"/>
        <v>96.14</v>
      </c>
      <c r="I22" s="101">
        <f t="shared" si="8"/>
        <v>100.99</v>
      </c>
      <c r="J22" s="101">
        <f t="shared" si="9"/>
        <v>65.92</v>
      </c>
      <c r="K22" s="105" t="s">
        <v>28</v>
      </c>
      <c r="L22" s="109">
        <f t="shared" si="10"/>
        <v>585</v>
      </c>
      <c r="N22" s="110">
        <v>200</v>
      </c>
    </row>
    <row r="23" spans="2:14">
      <c r="C23" s="95">
        <f>'Air France'!R25</f>
        <v>1200.8599999999999</v>
      </c>
      <c r="D23" s="95">
        <f>Emirates!R25</f>
        <v>1411.71</v>
      </c>
      <c r="E23" s="95">
        <f>Etihad!R25</f>
        <v>1749.44</v>
      </c>
      <c r="F23" s="108">
        <f t="shared" si="5"/>
        <v>1085.99</v>
      </c>
      <c r="G23" s="95">
        <f t="shared" si="6"/>
        <v>300</v>
      </c>
      <c r="H23" s="101">
        <f t="shared" si="7"/>
        <v>96.14</v>
      </c>
      <c r="I23" s="101">
        <f t="shared" si="8"/>
        <v>100.99</v>
      </c>
      <c r="J23" s="101">
        <f t="shared" si="9"/>
        <v>65.92</v>
      </c>
      <c r="K23" s="105" t="s">
        <v>29</v>
      </c>
      <c r="L23" s="109">
        <f t="shared" si="10"/>
        <v>685</v>
      </c>
      <c r="N23" s="110">
        <v>200</v>
      </c>
    </row>
    <row r="24" spans="2:14">
      <c r="C24" s="95">
        <f>'Air France'!R26</f>
        <v>1330.86</v>
      </c>
      <c r="D24" s="95">
        <f>Emirates!R26</f>
        <v>0</v>
      </c>
      <c r="E24" s="95">
        <f>Etihad!R26</f>
        <v>0</v>
      </c>
      <c r="F24" s="108">
        <f t="shared" si="5"/>
        <v>1195.99</v>
      </c>
      <c r="G24" s="95">
        <f t="shared" si="6"/>
        <v>300</v>
      </c>
      <c r="H24" s="101">
        <f t="shared" si="7"/>
        <v>96.14</v>
      </c>
      <c r="I24" s="101">
        <f t="shared" si="8"/>
        <v>100.99</v>
      </c>
      <c r="J24" s="101">
        <f t="shared" si="9"/>
        <v>65.92</v>
      </c>
      <c r="K24" s="102" t="s">
        <v>30</v>
      </c>
      <c r="L24" s="109">
        <f t="shared" si="10"/>
        <v>795</v>
      </c>
      <c r="N24" s="110">
        <v>200</v>
      </c>
    </row>
    <row r="25" spans="2:14">
      <c r="F25" s="108">
        <f t="shared" si="5"/>
        <v>1395.99</v>
      </c>
      <c r="G25" s="95">
        <f t="shared" si="6"/>
        <v>300</v>
      </c>
      <c r="H25" s="101">
        <f t="shared" si="7"/>
        <v>96.14</v>
      </c>
      <c r="I25" s="101">
        <f t="shared" si="8"/>
        <v>100.99</v>
      </c>
      <c r="J25" s="101">
        <f t="shared" si="9"/>
        <v>65.92</v>
      </c>
      <c r="K25" s="102" t="s">
        <v>31</v>
      </c>
      <c r="L25" s="109">
        <f t="shared" si="10"/>
        <v>995</v>
      </c>
      <c r="N25" s="110">
        <v>200</v>
      </c>
    </row>
    <row r="26" spans="2:14">
      <c r="F26" s="108">
        <f t="shared" si="5"/>
        <v>1695.99</v>
      </c>
      <c r="G26" s="95">
        <f t="shared" si="6"/>
        <v>300</v>
      </c>
      <c r="H26" s="101">
        <f t="shared" si="7"/>
        <v>96.14</v>
      </c>
      <c r="I26" s="101">
        <f t="shared" si="8"/>
        <v>100.99</v>
      </c>
      <c r="J26" s="101">
        <f t="shared" si="9"/>
        <v>65.92</v>
      </c>
      <c r="K26" s="102" t="s">
        <v>32</v>
      </c>
      <c r="L26" s="109">
        <f t="shared" si="10"/>
        <v>1295</v>
      </c>
      <c r="N26" s="110">
        <v>200</v>
      </c>
    </row>
    <row r="27" spans="2:14">
      <c r="H27" s="101"/>
      <c r="I27" s="101"/>
      <c r="J27" s="101"/>
    </row>
    <row r="28" spans="2:14">
      <c r="H28" s="101"/>
      <c r="I28" s="101"/>
      <c r="J28" s="101"/>
    </row>
    <row r="29" spans="2:14">
      <c r="B29" s="103" t="s">
        <v>5</v>
      </c>
      <c r="C29" s="95">
        <f>'Air France'!R32</f>
        <v>0</v>
      </c>
      <c r="D29" s="95">
        <f>Emirates!R41</f>
        <v>0</v>
      </c>
      <c r="E29" s="95">
        <f>Etihad!R30</f>
        <v>0</v>
      </c>
      <c r="F29" s="108">
        <f t="shared" ref="F29" si="11">G29+I29+L29</f>
        <v>2195.9899999999998</v>
      </c>
      <c r="G29" s="95">
        <f t="shared" si="6"/>
        <v>300</v>
      </c>
      <c r="H29" s="101">
        <f t="shared" ref="H29" si="12">$H$5</f>
        <v>96.14</v>
      </c>
      <c r="I29" s="101">
        <f t="shared" ref="I29" si="13">$I$5</f>
        <v>100.99</v>
      </c>
      <c r="J29" s="101">
        <f t="shared" ref="J29" si="14">$J$5</f>
        <v>65.92</v>
      </c>
      <c r="K29" s="102" t="s">
        <v>33</v>
      </c>
      <c r="L29" s="109">
        <f>L14+600</f>
        <v>1795</v>
      </c>
      <c r="N29" s="110">
        <v>260</v>
      </c>
    </row>
    <row r="30" spans="2:14">
      <c r="C30" s="95">
        <f>'Air France'!R33</f>
        <v>0</v>
      </c>
      <c r="D30" s="95">
        <f>Emirates!R42</f>
        <v>0</v>
      </c>
      <c r="H30" s="101"/>
      <c r="I30" s="101"/>
      <c r="J30" s="101"/>
    </row>
    <row r="31" spans="2:14">
      <c r="D31" s="95">
        <f>Emirates!R43</f>
        <v>0</v>
      </c>
      <c r="H31" s="101"/>
      <c r="I31" s="101"/>
      <c r="J31" s="101"/>
    </row>
    <row r="32" spans="2:14">
      <c r="H32" s="101"/>
      <c r="I32" s="101"/>
      <c r="J32" s="101"/>
    </row>
    <row r="33" spans="1:14">
      <c r="H33" s="101"/>
      <c r="I33" s="101"/>
      <c r="J33" s="101"/>
    </row>
    <row r="34" spans="1:14">
      <c r="A34" s="97" t="s">
        <v>6</v>
      </c>
      <c r="H34" s="101"/>
      <c r="I34" s="101"/>
      <c r="J34" s="101"/>
    </row>
    <row r="35" spans="1:14">
      <c r="B35" s="103" t="s">
        <v>5</v>
      </c>
      <c r="C35" s="95">
        <f>'Air France'!R36</f>
        <v>2910.06</v>
      </c>
      <c r="D35" s="95">
        <f>Emirates!R47</f>
        <v>3136.46</v>
      </c>
      <c r="E35" s="95">
        <f>Etihad!R36</f>
        <v>2028.63</v>
      </c>
      <c r="F35" s="108">
        <f t="shared" ref="F35:F39" si="15">G35+I35+L35</f>
        <v>1950.99</v>
      </c>
      <c r="G35" s="95">
        <v>350</v>
      </c>
      <c r="H35" s="101">
        <f t="shared" ref="H35:H40" si="16">$H$5</f>
        <v>96.14</v>
      </c>
      <c r="I35" s="101">
        <f t="shared" ref="I35:I40" si="17">$I$5</f>
        <v>100.99</v>
      </c>
      <c r="J35" s="101">
        <f t="shared" ref="J35:J40" si="18">$J$5</f>
        <v>65.92</v>
      </c>
      <c r="K35" s="104" t="s">
        <v>210</v>
      </c>
      <c r="L35" s="109">
        <v>1500</v>
      </c>
      <c r="N35" s="110">
        <v>700</v>
      </c>
    </row>
    <row r="36" spans="1:14">
      <c r="C36" s="95">
        <f>'Air France'!R37</f>
        <v>3612.06</v>
      </c>
      <c r="D36" s="95">
        <f>Emirates!R48</f>
        <v>4636.46</v>
      </c>
      <c r="E36" s="95">
        <f>Etihad!R37</f>
        <v>3028.63</v>
      </c>
      <c r="F36" s="108">
        <f t="shared" si="15"/>
        <v>2300.9899999999998</v>
      </c>
      <c r="G36" s="95">
        <v>400</v>
      </c>
      <c r="H36" s="101">
        <f t="shared" si="16"/>
        <v>96.14</v>
      </c>
      <c r="I36" s="101">
        <f t="shared" si="17"/>
        <v>100.99</v>
      </c>
      <c r="J36" s="101">
        <f t="shared" si="18"/>
        <v>65.92</v>
      </c>
      <c r="K36" s="104" t="s">
        <v>196</v>
      </c>
      <c r="L36" s="109">
        <f>L35+300</f>
        <v>1800</v>
      </c>
      <c r="N36" s="110">
        <v>700</v>
      </c>
    </row>
    <row r="37" spans="1:14">
      <c r="C37" s="95">
        <f>'Air France'!R38</f>
        <v>4130.0600000000004</v>
      </c>
      <c r="D37" s="95">
        <f>Emirates!R49</f>
        <v>636.46</v>
      </c>
      <c r="E37" s="95">
        <f>Etihad!R38</f>
        <v>4528.63</v>
      </c>
      <c r="F37" s="108">
        <f t="shared" si="15"/>
        <v>2600.9899999999998</v>
      </c>
      <c r="G37" s="95">
        <v>400</v>
      </c>
      <c r="H37" s="101">
        <f t="shared" si="16"/>
        <v>96.14</v>
      </c>
      <c r="I37" s="101">
        <f t="shared" si="17"/>
        <v>100.99</v>
      </c>
      <c r="J37" s="101">
        <f t="shared" si="18"/>
        <v>65.92</v>
      </c>
      <c r="K37" s="104" t="s">
        <v>42</v>
      </c>
      <c r="L37" s="109">
        <f>L36+300</f>
        <v>2100</v>
      </c>
      <c r="N37" s="110">
        <v>700</v>
      </c>
    </row>
    <row r="38" spans="1:14">
      <c r="C38" s="95">
        <f>'Air France'!R39</f>
        <v>7563.06</v>
      </c>
      <c r="D38" s="95">
        <f>Emirates!R50</f>
        <v>0</v>
      </c>
      <c r="E38" s="95">
        <f>Etihad!R39</f>
        <v>325.63</v>
      </c>
      <c r="F38" s="108">
        <f t="shared" si="15"/>
        <v>3000.99</v>
      </c>
      <c r="G38" s="95">
        <v>400</v>
      </c>
      <c r="H38" s="101">
        <f t="shared" si="16"/>
        <v>96.14</v>
      </c>
      <c r="I38" s="101">
        <f t="shared" si="17"/>
        <v>100.99</v>
      </c>
      <c r="J38" s="101">
        <f t="shared" si="18"/>
        <v>65.92</v>
      </c>
      <c r="K38" s="102" t="s">
        <v>43</v>
      </c>
      <c r="L38" s="109">
        <f>L37+400</f>
        <v>2500</v>
      </c>
      <c r="N38" s="110">
        <v>700</v>
      </c>
    </row>
    <row r="39" spans="1:14">
      <c r="C39" s="95">
        <f>'Air France'!R40</f>
        <v>0</v>
      </c>
      <c r="D39" s="95">
        <f>Emirates!R51</f>
        <v>0</v>
      </c>
      <c r="E39" s="95">
        <f>Etihad!R40</f>
        <v>0</v>
      </c>
      <c r="F39" s="108">
        <f t="shared" si="15"/>
        <v>3600.99</v>
      </c>
      <c r="G39" s="95">
        <v>400</v>
      </c>
      <c r="H39" s="101">
        <f t="shared" si="16"/>
        <v>96.14</v>
      </c>
      <c r="I39" s="101">
        <f t="shared" si="17"/>
        <v>100.99</v>
      </c>
      <c r="J39" s="101">
        <f t="shared" si="18"/>
        <v>65.92</v>
      </c>
      <c r="K39" s="102" t="s">
        <v>44</v>
      </c>
      <c r="L39" s="109">
        <f>L38+600</f>
        <v>3100</v>
      </c>
      <c r="N39" s="110">
        <v>700</v>
      </c>
    </row>
    <row r="40" spans="1:14">
      <c r="C40" s="95">
        <f>'Air France'!R41</f>
        <v>0</v>
      </c>
      <c r="F40" s="108">
        <f t="shared" ref="F40" si="19">G40+I40+L40</f>
        <v>4400.99</v>
      </c>
      <c r="G40" s="95">
        <v>400</v>
      </c>
      <c r="H40" s="101">
        <f t="shared" si="16"/>
        <v>96.14</v>
      </c>
      <c r="I40" s="101">
        <f t="shared" si="17"/>
        <v>100.99</v>
      </c>
      <c r="J40" s="101">
        <f t="shared" si="18"/>
        <v>65.92</v>
      </c>
      <c r="K40" s="102" t="s">
        <v>45</v>
      </c>
      <c r="L40" s="109">
        <f>L39+800</f>
        <v>3900</v>
      </c>
    </row>
    <row r="41" spans="1:14">
      <c r="H41" s="101"/>
      <c r="I41" s="101"/>
      <c r="J41" s="101"/>
    </row>
  </sheetData>
  <mergeCells count="2">
    <mergeCell ref="B3:B5"/>
    <mergeCell ref="B16:B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pane xSplit="1" ySplit="1" topLeftCell="B2" activePane="bottomRight" state="frozen"/>
      <selection activeCell="C22" sqref="C22"/>
      <selection pane="topRight" activeCell="C22" sqref="C22"/>
      <selection pane="bottomLeft" activeCell="C22" sqref="C22"/>
      <selection pane="bottomRight" activeCell="L1" sqref="L1:L1048576"/>
    </sheetView>
  </sheetViews>
  <sheetFormatPr defaultColWidth="8.88671875" defaultRowHeight="14.4"/>
  <cols>
    <col min="1" max="1" width="8.5546875" style="96" bestFit="1" customWidth="1"/>
    <col min="2" max="2" width="9.6640625" style="96" bestFit="1" customWidth="1"/>
    <col min="3" max="3" width="9.6640625" style="96" hidden="1" customWidth="1"/>
    <col min="4" max="4" width="12.44140625" style="95" bestFit="1" customWidth="1"/>
    <col min="5" max="5" width="12.44140625" style="95" customWidth="1"/>
    <col min="6" max="6" width="12.44140625" style="108" customWidth="1"/>
    <col min="7" max="7" width="12.44140625" style="95" customWidth="1"/>
    <col min="8" max="9" width="10.6640625" style="106" bestFit="1" customWidth="1"/>
    <col min="10" max="10" width="11.33203125" style="102" bestFit="1" customWidth="1"/>
    <col min="11" max="11" width="14" style="109" bestFit="1" customWidth="1"/>
    <col min="12" max="12" width="8.88671875" style="96"/>
    <col min="13" max="13" width="8.88671875" style="110"/>
    <col min="14" max="16384" width="8.88671875" style="96"/>
  </cols>
  <sheetData>
    <row r="1" spans="1:13">
      <c r="C1" s="95" t="s">
        <v>13</v>
      </c>
      <c r="D1" s="95" t="s">
        <v>211</v>
      </c>
      <c r="E1" s="95" t="s">
        <v>221</v>
      </c>
      <c r="F1" s="108" t="s">
        <v>183</v>
      </c>
      <c r="G1" s="95" t="s">
        <v>183</v>
      </c>
      <c r="H1" s="101" t="s">
        <v>79</v>
      </c>
      <c r="I1" s="101" t="s">
        <v>191</v>
      </c>
      <c r="J1" s="102" t="s">
        <v>80</v>
      </c>
      <c r="K1" s="109" t="s">
        <v>187</v>
      </c>
    </row>
    <row r="2" spans="1:13">
      <c r="A2" s="97" t="s">
        <v>0</v>
      </c>
      <c r="G2" s="95" t="s">
        <v>2</v>
      </c>
      <c r="H2" s="101" t="s">
        <v>184</v>
      </c>
      <c r="I2" s="101" t="s">
        <v>184</v>
      </c>
    </row>
    <row r="3" spans="1:13">
      <c r="A3" s="97"/>
      <c r="B3" s="138" t="s">
        <v>8</v>
      </c>
      <c r="H3" s="101"/>
      <c r="I3" s="101"/>
      <c r="M3" s="110" t="s">
        <v>189</v>
      </c>
    </row>
    <row r="4" spans="1:13">
      <c r="A4" s="97"/>
      <c r="B4" s="138"/>
      <c r="H4" s="101" t="s">
        <v>190</v>
      </c>
      <c r="I4" s="101"/>
    </row>
    <row r="5" spans="1:13">
      <c r="B5" s="138"/>
      <c r="C5" s="106">
        <f>'Air France'!X7</f>
        <v>620.38</v>
      </c>
      <c r="D5" s="106">
        <f>Emirates!X7</f>
        <v>619.28</v>
      </c>
      <c r="E5" s="106">
        <f>Etihad!X7</f>
        <v>503.01</v>
      </c>
      <c r="F5" s="108">
        <f>G5+I5+K5</f>
        <v>600.05999999999995</v>
      </c>
      <c r="G5" s="95">
        <v>300</v>
      </c>
      <c r="H5" s="101">
        <v>57.91</v>
      </c>
      <c r="I5" s="101">
        <v>100.06</v>
      </c>
      <c r="J5" s="105" t="s">
        <v>82</v>
      </c>
      <c r="K5" s="109">
        <v>200</v>
      </c>
      <c r="M5" s="110">
        <v>200</v>
      </c>
    </row>
    <row r="6" spans="1:13">
      <c r="C6" s="106">
        <f>'Air France'!X8</f>
        <v>668.38</v>
      </c>
      <c r="D6" s="106">
        <f>Emirates!X8</f>
        <v>669.28</v>
      </c>
      <c r="E6" s="106">
        <f>Etihad!X8</f>
        <v>561.01</v>
      </c>
      <c r="F6" s="108">
        <f t="shared" ref="F6:F14" si="0">G6+I6+K6</f>
        <v>640.05999999999995</v>
      </c>
      <c r="G6" s="95">
        <f>$G$5</f>
        <v>300</v>
      </c>
      <c r="H6" s="101">
        <v>57.91</v>
      </c>
      <c r="I6" s="101">
        <f>$I$5</f>
        <v>100.06</v>
      </c>
      <c r="J6" s="104" t="s">
        <v>34</v>
      </c>
      <c r="K6" s="109">
        <f>K5+40</f>
        <v>240</v>
      </c>
      <c r="M6" s="110">
        <v>200</v>
      </c>
    </row>
    <row r="7" spans="1:13">
      <c r="C7" s="106">
        <f>'Air France'!X9</f>
        <v>728.38</v>
      </c>
      <c r="D7" s="106">
        <f>Emirates!X9</f>
        <v>739.28</v>
      </c>
      <c r="E7" s="106">
        <f>Etihad!X9</f>
        <v>618.01</v>
      </c>
      <c r="F7" s="108">
        <f t="shared" si="0"/>
        <v>690.06</v>
      </c>
      <c r="G7" s="95">
        <f t="shared" ref="G7:G14" si="1">$G$5</f>
        <v>300</v>
      </c>
      <c r="H7" s="101">
        <v>57.91</v>
      </c>
      <c r="I7" s="101">
        <f t="shared" ref="I7:I14" si="2">$I$5</f>
        <v>100.06</v>
      </c>
      <c r="J7" s="105" t="s">
        <v>35</v>
      </c>
      <c r="K7" s="109">
        <f>K6+50</f>
        <v>290</v>
      </c>
      <c r="M7" s="110">
        <v>200</v>
      </c>
    </row>
    <row r="8" spans="1:13">
      <c r="C8" s="106">
        <f>'Air France'!X10</f>
        <v>793.38</v>
      </c>
      <c r="D8" s="106">
        <f>Emirates!X10</f>
        <v>819.28</v>
      </c>
      <c r="E8" s="106">
        <f>Etihad!X10</f>
        <v>668.01</v>
      </c>
      <c r="F8" s="108">
        <f t="shared" si="0"/>
        <v>750.06</v>
      </c>
      <c r="G8" s="95">
        <f t="shared" si="1"/>
        <v>300</v>
      </c>
      <c r="H8" s="101">
        <v>57.91</v>
      </c>
      <c r="I8" s="101">
        <f t="shared" si="2"/>
        <v>100.06</v>
      </c>
      <c r="J8" s="105" t="s">
        <v>26</v>
      </c>
      <c r="K8" s="109">
        <f>K7+60</f>
        <v>350</v>
      </c>
      <c r="M8" s="110">
        <v>200</v>
      </c>
    </row>
    <row r="9" spans="1:13">
      <c r="C9" s="106">
        <f>'Air France'!X11</f>
        <v>857.38</v>
      </c>
      <c r="D9" s="106">
        <f>Emirates!X11</f>
        <v>969.28</v>
      </c>
      <c r="E9" s="106">
        <f>Etihad!X11</f>
        <v>738.01</v>
      </c>
      <c r="F9" s="108">
        <f t="shared" si="0"/>
        <v>810.06</v>
      </c>
      <c r="G9" s="95">
        <f t="shared" si="1"/>
        <v>300</v>
      </c>
      <c r="H9" s="101">
        <v>57.91</v>
      </c>
      <c r="I9" s="101">
        <f t="shared" si="2"/>
        <v>100.06</v>
      </c>
      <c r="J9" s="105" t="s">
        <v>27</v>
      </c>
      <c r="K9" s="109">
        <f>K8+60</f>
        <v>410</v>
      </c>
      <c r="M9" s="110">
        <v>200</v>
      </c>
    </row>
    <row r="10" spans="1:13">
      <c r="C10" s="106">
        <f>'Air France'!X12</f>
        <v>922.38</v>
      </c>
      <c r="D10" s="106">
        <f>Emirates!X12</f>
        <v>1269.28</v>
      </c>
      <c r="E10" s="106">
        <f>Etihad!X12</f>
        <v>818.01</v>
      </c>
      <c r="F10" s="108">
        <f t="shared" si="0"/>
        <v>910.06</v>
      </c>
      <c r="G10" s="95">
        <f t="shared" si="1"/>
        <v>300</v>
      </c>
      <c r="H10" s="101">
        <v>57.91</v>
      </c>
      <c r="I10" s="101">
        <f t="shared" si="2"/>
        <v>100.06</v>
      </c>
      <c r="J10" s="105" t="s">
        <v>28</v>
      </c>
      <c r="K10" s="109">
        <f>K9+100</f>
        <v>510</v>
      </c>
      <c r="M10" s="110">
        <v>200</v>
      </c>
    </row>
    <row r="11" spans="1:13">
      <c r="C11" s="106">
        <f>'Air France'!X13</f>
        <v>1180.3799999999999</v>
      </c>
      <c r="D11" s="106">
        <f>Emirates!X13</f>
        <v>1869.28</v>
      </c>
      <c r="E11" s="106">
        <f>Etihad!X13</f>
        <v>968.01</v>
      </c>
      <c r="F11" s="108">
        <f t="shared" si="0"/>
        <v>1010.06</v>
      </c>
      <c r="G11" s="95">
        <f t="shared" si="1"/>
        <v>300</v>
      </c>
      <c r="H11" s="101">
        <v>57.91</v>
      </c>
      <c r="I11" s="101">
        <f t="shared" si="2"/>
        <v>100.06</v>
      </c>
      <c r="J11" s="105" t="s">
        <v>29</v>
      </c>
      <c r="K11" s="109">
        <f>K10+100</f>
        <v>610</v>
      </c>
      <c r="M11" s="110">
        <v>200</v>
      </c>
    </row>
    <row r="12" spans="1:13">
      <c r="C12" s="106">
        <f>'Air France'!X14</f>
        <v>1309.3799999999999</v>
      </c>
      <c r="D12" s="106">
        <f>Emirates!X14</f>
        <v>0</v>
      </c>
      <c r="E12" s="106">
        <f>Etihad!X14</f>
        <v>1268.01</v>
      </c>
      <c r="F12" s="108">
        <f t="shared" si="0"/>
        <v>1120.06</v>
      </c>
      <c r="G12" s="95">
        <f t="shared" si="1"/>
        <v>300</v>
      </c>
      <c r="H12" s="101">
        <v>57.91</v>
      </c>
      <c r="I12" s="101">
        <f t="shared" si="2"/>
        <v>100.06</v>
      </c>
      <c r="J12" s="102" t="s">
        <v>30</v>
      </c>
      <c r="K12" s="109">
        <f>K11+110</f>
        <v>720</v>
      </c>
      <c r="M12" s="110">
        <v>200</v>
      </c>
    </row>
    <row r="13" spans="1:13">
      <c r="C13" s="106">
        <f>'Air France'!X15</f>
        <v>1438.3799999999999</v>
      </c>
      <c r="D13" s="106"/>
      <c r="E13" s="106"/>
      <c r="F13" s="108">
        <f t="shared" si="0"/>
        <v>1320.06</v>
      </c>
      <c r="G13" s="95">
        <f t="shared" si="1"/>
        <v>300</v>
      </c>
      <c r="H13" s="101">
        <v>57.91</v>
      </c>
      <c r="I13" s="101">
        <f t="shared" si="2"/>
        <v>100.06</v>
      </c>
      <c r="J13" s="102" t="s">
        <v>31</v>
      </c>
      <c r="K13" s="109">
        <f>K12+200</f>
        <v>920</v>
      </c>
      <c r="M13" s="110">
        <v>200</v>
      </c>
    </row>
    <row r="14" spans="1:13">
      <c r="D14" s="106"/>
      <c r="E14" s="106"/>
      <c r="F14" s="108">
        <f t="shared" si="0"/>
        <v>1620.06</v>
      </c>
      <c r="G14" s="95">
        <f t="shared" si="1"/>
        <v>300</v>
      </c>
      <c r="H14" s="101">
        <v>57.91</v>
      </c>
      <c r="I14" s="101">
        <f t="shared" si="2"/>
        <v>100.06</v>
      </c>
      <c r="J14" s="102" t="s">
        <v>32</v>
      </c>
      <c r="K14" s="109">
        <f>K13+300</f>
        <v>1220</v>
      </c>
      <c r="M14" s="110">
        <v>200</v>
      </c>
    </row>
    <row r="15" spans="1:13">
      <c r="D15" s="106"/>
      <c r="E15" s="106"/>
      <c r="H15" s="101"/>
      <c r="I15" s="101"/>
    </row>
    <row r="16" spans="1:13">
      <c r="B16" s="138" t="s">
        <v>9</v>
      </c>
      <c r="H16" s="101"/>
      <c r="I16" s="101"/>
    </row>
    <row r="17" spans="2:13">
      <c r="B17" s="138"/>
      <c r="C17" s="106">
        <f>'Air France'!X19</f>
        <v>765.38</v>
      </c>
      <c r="D17" s="95">
        <f>Emirates!X19</f>
        <v>754.28</v>
      </c>
      <c r="E17" s="95">
        <f>Etihad!X19</f>
        <v>738.01</v>
      </c>
      <c r="F17" s="108">
        <f t="shared" ref="F17:F26" si="3">G17+I17+K17</f>
        <v>700.06</v>
      </c>
      <c r="G17" s="95">
        <f t="shared" ref="G17:G26" si="4">$G$5</f>
        <v>300</v>
      </c>
      <c r="H17" s="101">
        <v>57.91</v>
      </c>
      <c r="I17" s="101">
        <f t="shared" ref="I17:I26" si="5">$I$5</f>
        <v>100.06</v>
      </c>
      <c r="J17" s="105" t="s">
        <v>82</v>
      </c>
      <c r="K17" s="109">
        <f t="shared" ref="K17:K26" si="6">K5+100</f>
        <v>300</v>
      </c>
      <c r="M17" s="110">
        <v>200</v>
      </c>
    </row>
    <row r="18" spans="2:13">
      <c r="C18" s="106">
        <f>'Air France'!X20</f>
        <v>820.38</v>
      </c>
      <c r="D18" s="95">
        <f>Emirates!X20</f>
        <v>813.28</v>
      </c>
      <c r="E18" s="95">
        <f>Etihad!X20</f>
        <v>798.01</v>
      </c>
      <c r="F18" s="108">
        <f t="shared" si="3"/>
        <v>740.06</v>
      </c>
      <c r="G18" s="95">
        <f t="shared" si="4"/>
        <v>300</v>
      </c>
      <c r="H18" s="101">
        <v>57.91</v>
      </c>
      <c r="I18" s="101">
        <f t="shared" si="5"/>
        <v>100.06</v>
      </c>
      <c r="J18" s="104" t="s">
        <v>34</v>
      </c>
      <c r="K18" s="109">
        <f t="shared" si="6"/>
        <v>340</v>
      </c>
      <c r="M18" s="110">
        <v>200</v>
      </c>
    </row>
    <row r="19" spans="2:13">
      <c r="C19" s="106">
        <f>'Air France'!X21</f>
        <v>876.38</v>
      </c>
      <c r="D19" s="95">
        <f>Emirates!X21</f>
        <v>872.28</v>
      </c>
      <c r="E19" s="95">
        <f>Etihad!X21</f>
        <v>858.01</v>
      </c>
      <c r="F19" s="108">
        <f t="shared" si="3"/>
        <v>790.06</v>
      </c>
      <c r="G19" s="95">
        <f t="shared" si="4"/>
        <v>300</v>
      </c>
      <c r="H19" s="101">
        <v>57.91</v>
      </c>
      <c r="I19" s="101">
        <f t="shared" si="5"/>
        <v>100.06</v>
      </c>
      <c r="J19" s="105" t="s">
        <v>35</v>
      </c>
      <c r="K19" s="109">
        <f t="shared" si="6"/>
        <v>390</v>
      </c>
      <c r="M19" s="110">
        <v>200</v>
      </c>
    </row>
    <row r="20" spans="2:13">
      <c r="C20" s="106">
        <f>'Air France'!X22</f>
        <v>931.38</v>
      </c>
      <c r="D20" s="95">
        <f>Emirates!X22</f>
        <v>932.28</v>
      </c>
      <c r="E20" s="95">
        <f>Etihad!X22</f>
        <v>1078.01</v>
      </c>
      <c r="F20" s="108">
        <f t="shared" si="3"/>
        <v>850.06</v>
      </c>
      <c r="G20" s="95">
        <f t="shared" si="4"/>
        <v>300</v>
      </c>
      <c r="H20" s="101">
        <v>57.91</v>
      </c>
      <c r="I20" s="101">
        <f t="shared" si="5"/>
        <v>100.06</v>
      </c>
      <c r="J20" s="105" t="s">
        <v>26</v>
      </c>
      <c r="K20" s="109">
        <f t="shared" si="6"/>
        <v>450</v>
      </c>
      <c r="M20" s="110">
        <v>200</v>
      </c>
    </row>
    <row r="21" spans="2:13">
      <c r="C21" s="106">
        <f>'Air France'!X23</f>
        <v>1016.38</v>
      </c>
      <c r="D21" s="95">
        <f>Emirates!X23</f>
        <v>1102.28</v>
      </c>
      <c r="E21" s="95">
        <f>Etihad!X23</f>
        <v>1278.01</v>
      </c>
      <c r="F21" s="108">
        <f t="shared" si="3"/>
        <v>910.06</v>
      </c>
      <c r="G21" s="95">
        <f t="shared" si="4"/>
        <v>300</v>
      </c>
      <c r="H21" s="101">
        <v>57.91</v>
      </c>
      <c r="I21" s="101">
        <f t="shared" si="5"/>
        <v>100.06</v>
      </c>
      <c r="J21" s="105" t="s">
        <v>27</v>
      </c>
      <c r="K21" s="109">
        <f t="shared" si="6"/>
        <v>510</v>
      </c>
      <c r="M21" s="110">
        <v>200</v>
      </c>
    </row>
    <row r="22" spans="2:13">
      <c r="C22" s="106">
        <f>'Air France'!X24</f>
        <v>1101.3799999999999</v>
      </c>
      <c r="D22" s="95">
        <f>Emirates!X24</f>
        <v>1271.28</v>
      </c>
      <c r="E22" s="95">
        <f>Etihad!X24</f>
        <v>1557.01</v>
      </c>
      <c r="F22" s="108">
        <f t="shared" si="3"/>
        <v>1010.06</v>
      </c>
      <c r="G22" s="95">
        <f t="shared" si="4"/>
        <v>300</v>
      </c>
      <c r="H22" s="101">
        <v>57.91</v>
      </c>
      <c r="I22" s="101">
        <f t="shared" si="5"/>
        <v>100.06</v>
      </c>
      <c r="J22" s="105" t="s">
        <v>28</v>
      </c>
      <c r="K22" s="109">
        <f t="shared" si="6"/>
        <v>610</v>
      </c>
      <c r="M22" s="110">
        <v>200</v>
      </c>
    </row>
    <row r="23" spans="2:13">
      <c r="C23" s="106">
        <f>'Air France'!X25</f>
        <v>1256.3799999999999</v>
      </c>
      <c r="D23" s="95">
        <f>Emirates!X25</f>
        <v>1441.28</v>
      </c>
      <c r="E23" s="95">
        <f>Etihad!X25</f>
        <v>1754.01</v>
      </c>
      <c r="F23" s="108">
        <f t="shared" si="3"/>
        <v>1110.06</v>
      </c>
      <c r="G23" s="95">
        <f t="shared" si="4"/>
        <v>300</v>
      </c>
      <c r="H23" s="101">
        <v>57.91</v>
      </c>
      <c r="I23" s="101">
        <f t="shared" si="5"/>
        <v>100.06</v>
      </c>
      <c r="J23" s="105" t="s">
        <v>29</v>
      </c>
      <c r="K23" s="109">
        <f t="shared" si="6"/>
        <v>710</v>
      </c>
      <c r="M23" s="110">
        <v>200</v>
      </c>
    </row>
    <row r="24" spans="2:13">
      <c r="C24" s="106">
        <f>'Air France'!X26</f>
        <v>1386.3799999999999</v>
      </c>
      <c r="D24" s="95">
        <f>Emirates!X26</f>
        <v>0</v>
      </c>
      <c r="E24" s="95">
        <f>Etihad!X26</f>
        <v>1268.01</v>
      </c>
      <c r="F24" s="108">
        <f t="shared" si="3"/>
        <v>1220.06</v>
      </c>
      <c r="G24" s="95">
        <f t="shared" si="4"/>
        <v>300</v>
      </c>
      <c r="H24" s="101">
        <v>57.91</v>
      </c>
      <c r="I24" s="101">
        <f t="shared" si="5"/>
        <v>100.06</v>
      </c>
      <c r="J24" s="102" t="s">
        <v>30</v>
      </c>
      <c r="K24" s="109">
        <f t="shared" si="6"/>
        <v>820</v>
      </c>
      <c r="M24" s="110">
        <v>200</v>
      </c>
    </row>
    <row r="25" spans="2:13">
      <c r="C25" s="106"/>
      <c r="F25" s="108">
        <f t="shared" si="3"/>
        <v>1420.06</v>
      </c>
      <c r="G25" s="95">
        <f t="shared" si="4"/>
        <v>300</v>
      </c>
      <c r="H25" s="101">
        <v>57.91</v>
      </c>
      <c r="I25" s="101">
        <f t="shared" si="5"/>
        <v>100.06</v>
      </c>
      <c r="J25" s="102" t="s">
        <v>31</v>
      </c>
      <c r="K25" s="109">
        <f t="shared" si="6"/>
        <v>1020</v>
      </c>
      <c r="M25" s="110">
        <v>200</v>
      </c>
    </row>
    <row r="26" spans="2:13">
      <c r="C26" s="106"/>
      <c r="F26" s="108">
        <f t="shared" si="3"/>
        <v>1720.06</v>
      </c>
      <c r="G26" s="95">
        <f t="shared" si="4"/>
        <v>300</v>
      </c>
      <c r="H26" s="101">
        <v>57.91</v>
      </c>
      <c r="I26" s="101">
        <f t="shared" si="5"/>
        <v>100.06</v>
      </c>
      <c r="J26" s="102" t="s">
        <v>32</v>
      </c>
      <c r="K26" s="109">
        <f t="shared" si="6"/>
        <v>1320</v>
      </c>
      <c r="M26" s="110">
        <v>200</v>
      </c>
    </row>
    <row r="27" spans="2:13">
      <c r="H27" s="101"/>
      <c r="I27" s="101"/>
    </row>
    <row r="28" spans="2:13">
      <c r="H28" s="101"/>
      <c r="I28" s="101"/>
    </row>
    <row r="29" spans="2:13">
      <c r="B29" s="103" t="s">
        <v>5</v>
      </c>
      <c r="C29" s="96">
        <f>'Air France'!X31</f>
        <v>387.38</v>
      </c>
      <c r="D29" s="95">
        <f>Emirates!X41</f>
        <v>0</v>
      </c>
      <c r="E29" s="95">
        <f>Etihad!X30</f>
        <v>0</v>
      </c>
      <c r="F29" s="108">
        <f t="shared" ref="F29" si="7">G29+I29+K29</f>
        <v>2220.06</v>
      </c>
      <c r="G29" s="95">
        <f t="shared" ref="G29" si="8">$G$5</f>
        <v>300</v>
      </c>
      <c r="H29" s="101">
        <v>57.91</v>
      </c>
      <c r="I29" s="101">
        <f t="shared" ref="I29" si="9">$I$5</f>
        <v>100.06</v>
      </c>
      <c r="J29" s="102" t="s">
        <v>33</v>
      </c>
      <c r="K29" s="109">
        <f>K14+600</f>
        <v>1820</v>
      </c>
      <c r="M29" s="110">
        <v>260</v>
      </c>
    </row>
    <row r="30" spans="2:13">
      <c r="D30" s="95">
        <f>Emirates!X42</f>
        <v>0</v>
      </c>
      <c r="H30" s="101"/>
      <c r="I30" s="101"/>
    </row>
    <row r="31" spans="2:13">
      <c r="D31" s="95">
        <f>Emirates!X43</f>
        <v>0</v>
      </c>
      <c r="H31" s="101"/>
      <c r="I31" s="101"/>
    </row>
    <row r="32" spans="2:13">
      <c r="H32" s="101"/>
      <c r="I32" s="101"/>
    </row>
    <row r="33" spans="1:13">
      <c r="H33" s="101"/>
      <c r="I33" s="101"/>
    </row>
    <row r="34" spans="1:13">
      <c r="A34" s="97" t="s">
        <v>6</v>
      </c>
      <c r="H34" s="101"/>
      <c r="I34" s="101"/>
    </row>
    <row r="35" spans="1:13">
      <c r="B35" s="103" t="s">
        <v>5</v>
      </c>
      <c r="C35" s="96">
        <f>'Air France'!X36</f>
        <v>2902.58</v>
      </c>
      <c r="D35" s="95">
        <f>Emirates!X47</f>
        <v>2129.0300000000002</v>
      </c>
      <c r="E35" s="95">
        <f>Etihad!X36</f>
        <v>1819.2</v>
      </c>
      <c r="F35" s="108">
        <f t="shared" ref="F35:F39" si="10">G35+I35+K35</f>
        <v>2050.06</v>
      </c>
      <c r="G35" s="95">
        <v>350</v>
      </c>
      <c r="H35" s="101">
        <v>57.91</v>
      </c>
      <c r="I35" s="101">
        <f t="shared" ref="I35:I39" si="11">$I$5</f>
        <v>100.06</v>
      </c>
      <c r="J35" s="104" t="s">
        <v>196</v>
      </c>
      <c r="K35" s="109">
        <v>1600</v>
      </c>
      <c r="M35" s="110">
        <v>700</v>
      </c>
    </row>
    <row r="36" spans="1:13">
      <c r="C36" s="96">
        <f>'Air France'!X37</f>
        <v>3604.58</v>
      </c>
      <c r="D36" s="95">
        <f>Emirates!X48</f>
        <v>3129.03</v>
      </c>
      <c r="E36" s="95">
        <f>Etihad!X37</f>
        <v>2021.2</v>
      </c>
      <c r="F36" s="108">
        <f t="shared" si="10"/>
        <v>2350.06</v>
      </c>
      <c r="G36" s="95">
        <f>$G$35</f>
        <v>350</v>
      </c>
      <c r="H36" s="101">
        <v>57.91</v>
      </c>
      <c r="I36" s="101">
        <f t="shared" si="11"/>
        <v>100.06</v>
      </c>
      <c r="J36" s="104" t="s">
        <v>42</v>
      </c>
      <c r="K36" s="109">
        <f>K35+300</f>
        <v>1900</v>
      </c>
      <c r="M36" s="110">
        <v>700</v>
      </c>
    </row>
    <row r="37" spans="1:13">
      <c r="C37" s="96">
        <f>'Air France'!X38</f>
        <v>4344.58</v>
      </c>
      <c r="D37" s="95">
        <f>Emirates!X49</f>
        <v>4629.03</v>
      </c>
      <c r="E37" s="95">
        <f>Etihad!X38</f>
        <v>3021.2000000000003</v>
      </c>
      <c r="F37" s="108">
        <f t="shared" si="10"/>
        <v>2750.06</v>
      </c>
      <c r="G37" s="95">
        <f t="shared" ref="G37:G39" si="12">$G$35</f>
        <v>350</v>
      </c>
      <c r="H37" s="101">
        <v>57.91</v>
      </c>
      <c r="I37" s="101">
        <f t="shared" si="11"/>
        <v>100.06</v>
      </c>
      <c r="J37" s="102" t="s">
        <v>43</v>
      </c>
      <c r="K37" s="109">
        <f>K36+400</f>
        <v>2300</v>
      </c>
      <c r="M37" s="110">
        <v>700</v>
      </c>
    </row>
    <row r="38" spans="1:13">
      <c r="C38" s="96">
        <f>'Air France'!X39</f>
        <v>7551.58</v>
      </c>
      <c r="D38" s="95">
        <f>Emirates!X50</f>
        <v>0</v>
      </c>
      <c r="E38" s="95">
        <f>Etihad!X39</f>
        <v>4521.2</v>
      </c>
      <c r="F38" s="108">
        <f t="shared" si="10"/>
        <v>3350.06</v>
      </c>
      <c r="G38" s="95">
        <f t="shared" si="12"/>
        <v>350</v>
      </c>
      <c r="H38" s="101">
        <v>57.91</v>
      </c>
      <c r="I38" s="101">
        <f t="shared" si="11"/>
        <v>100.06</v>
      </c>
      <c r="J38" s="102" t="s">
        <v>44</v>
      </c>
      <c r="K38" s="109">
        <f>K37+600</f>
        <v>2900</v>
      </c>
      <c r="M38" s="110">
        <v>700</v>
      </c>
    </row>
    <row r="39" spans="1:13">
      <c r="D39" s="95">
        <f>Emirates!X51</f>
        <v>0</v>
      </c>
      <c r="F39" s="108">
        <f t="shared" si="10"/>
        <v>4150.0600000000004</v>
      </c>
      <c r="G39" s="95">
        <f t="shared" si="12"/>
        <v>350</v>
      </c>
      <c r="H39" s="101">
        <v>57.91</v>
      </c>
      <c r="I39" s="101">
        <f t="shared" si="11"/>
        <v>100.06</v>
      </c>
      <c r="J39" s="102" t="s">
        <v>45</v>
      </c>
      <c r="K39" s="109">
        <f>K38+800</f>
        <v>3700</v>
      </c>
      <c r="M39" s="110">
        <v>700</v>
      </c>
    </row>
    <row r="40" spans="1:13">
      <c r="H40" s="101"/>
      <c r="I40" s="101"/>
    </row>
    <row r="41" spans="1:13">
      <c r="H41" s="101"/>
      <c r="I41" s="101"/>
    </row>
  </sheetData>
  <mergeCells count="2">
    <mergeCell ref="B16:B17"/>
    <mergeCell ref="B3:B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pane xSplit="1" ySplit="1" topLeftCell="B16" activePane="bottomRight" state="frozen"/>
      <selection activeCell="C22" sqref="C22"/>
      <selection pane="topRight" activeCell="C22" sqref="C22"/>
      <selection pane="bottomLeft" activeCell="C22" sqref="C22"/>
      <selection pane="bottomRight" activeCell="L1" sqref="L1:L1048576"/>
    </sheetView>
  </sheetViews>
  <sheetFormatPr defaultColWidth="8.88671875" defaultRowHeight="14.4"/>
  <cols>
    <col min="1" max="1" width="8.88671875" style="96"/>
    <col min="2" max="2" width="10.33203125" style="96" bestFit="1" customWidth="1"/>
    <col min="3" max="3" width="12.44140625" style="95" bestFit="1" customWidth="1"/>
    <col min="4" max="4" width="12.44140625" style="95" hidden="1" customWidth="1"/>
    <col min="5" max="5" width="12.44140625" style="95" customWidth="1"/>
    <col min="6" max="6" width="12.44140625" style="108" customWidth="1"/>
    <col min="7" max="7" width="12.44140625" style="95" customWidth="1"/>
    <col min="8" max="9" width="10.6640625" style="106" bestFit="1" customWidth="1"/>
    <col min="10" max="10" width="11.33203125" style="102" bestFit="1" customWidth="1"/>
    <col min="11" max="11" width="14" style="109" bestFit="1" customWidth="1"/>
    <col min="12" max="12" width="8.88671875" style="96"/>
    <col min="13" max="13" width="8.88671875" style="110"/>
    <col min="14" max="16384" width="8.88671875" style="96"/>
  </cols>
  <sheetData>
    <row r="1" spans="1:13">
      <c r="C1" s="95" t="s">
        <v>211</v>
      </c>
      <c r="D1" s="95" t="s">
        <v>13</v>
      </c>
      <c r="E1" s="95" t="s">
        <v>221</v>
      </c>
      <c r="F1" s="108" t="s">
        <v>192</v>
      </c>
      <c r="G1" s="95" t="s">
        <v>192</v>
      </c>
      <c r="H1" s="101" t="s">
        <v>79</v>
      </c>
      <c r="I1" s="101" t="s">
        <v>188</v>
      </c>
      <c r="J1" s="102" t="s">
        <v>80</v>
      </c>
      <c r="K1" s="109" t="s">
        <v>187</v>
      </c>
    </row>
    <row r="2" spans="1:13">
      <c r="A2" s="97" t="s">
        <v>0</v>
      </c>
      <c r="G2" s="95" t="s">
        <v>193</v>
      </c>
      <c r="H2" s="101" t="s">
        <v>194</v>
      </c>
      <c r="I2" s="101" t="s">
        <v>194</v>
      </c>
    </row>
    <row r="3" spans="1:13">
      <c r="A3" s="97"/>
      <c r="B3" s="138" t="s">
        <v>8</v>
      </c>
      <c r="H3" s="101"/>
      <c r="I3" s="101"/>
      <c r="M3" s="110" t="s">
        <v>189</v>
      </c>
    </row>
    <row r="4" spans="1:13">
      <c r="A4" s="97"/>
      <c r="B4" s="138"/>
      <c r="H4" s="101" t="s">
        <v>190</v>
      </c>
      <c r="I4" s="101"/>
    </row>
    <row r="5" spans="1:13">
      <c r="B5" s="138"/>
      <c r="C5" s="106">
        <f>Emirates!AK7</f>
        <v>607.66999999999996</v>
      </c>
      <c r="D5" s="106">
        <f>'Air France'!AD7</f>
        <v>546.69999999999993</v>
      </c>
      <c r="E5" s="106">
        <f>Etihad!AK7</f>
        <v>491.40000000000003</v>
      </c>
      <c r="F5" s="108">
        <f>G5+I5+K5</f>
        <v>598</v>
      </c>
      <c r="G5" s="95">
        <v>300</v>
      </c>
      <c r="H5" s="101">
        <v>53.83</v>
      </c>
      <c r="I5" s="101">
        <v>98</v>
      </c>
      <c r="J5" s="105" t="s">
        <v>82</v>
      </c>
      <c r="K5" s="109">
        <v>200</v>
      </c>
      <c r="M5" s="110">
        <v>200</v>
      </c>
    </row>
    <row r="6" spans="1:13">
      <c r="C6" s="106">
        <f>Emirates!AK8</f>
        <v>657.67</v>
      </c>
      <c r="D6" s="106">
        <f>'Air France'!AD8</f>
        <v>607.69999999999993</v>
      </c>
      <c r="E6" s="106">
        <f>Etihad!AK8</f>
        <v>549.4</v>
      </c>
      <c r="F6" s="108">
        <f t="shared" ref="F6:F14" si="0">G6+I6+K6</f>
        <v>638</v>
      </c>
      <c r="G6" s="95">
        <f>$G$5</f>
        <v>300</v>
      </c>
      <c r="H6" s="101">
        <f>$H$5</f>
        <v>53.83</v>
      </c>
      <c r="I6" s="101">
        <f>$I$5</f>
        <v>98</v>
      </c>
      <c r="J6" s="104" t="s">
        <v>34</v>
      </c>
      <c r="K6" s="109">
        <f>K5+40</f>
        <v>240</v>
      </c>
      <c r="M6" s="110">
        <v>200</v>
      </c>
    </row>
    <row r="7" spans="1:13">
      <c r="C7" s="106">
        <f>Emirates!AK9</f>
        <v>727.67</v>
      </c>
      <c r="D7" s="106">
        <f>'Air France'!AD9</f>
        <v>681.69999999999993</v>
      </c>
      <c r="E7" s="106">
        <f>Etihad!AK9</f>
        <v>606.4</v>
      </c>
      <c r="F7" s="108">
        <f t="shared" si="0"/>
        <v>688</v>
      </c>
      <c r="G7" s="95">
        <f t="shared" ref="G7:G14" si="1">$G$5</f>
        <v>300</v>
      </c>
      <c r="H7" s="101">
        <f t="shared" ref="H7:H14" si="2">$H$5</f>
        <v>53.83</v>
      </c>
      <c r="I7" s="101">
        <f t="shared" ref="I7:I14" si="3">$I$5</f>
        <v>98</v>
      </c>
      <c r="J7" s="105" t="s">
        <v>35</v>
      </c>
      <c r="K7" s="109">
        <f>K6+50</f>
        <v>290</v>
      </c>
      <c r="M7" s="110">
        <v>200</v>
      </c>
    </row>
    <row r="8" spans="1:13">
      <c r="C8" s="106">
        <f>Emirates!AK10</f>
        <v>807.67</v>
      </c>
      <c r="D8" s="106">
        <f>'Air France'!AD10</f>
        <v>784.69999999999993</v>
      </c>
      <c r="E8" s="106">
        <f>Etihad!AK10</f>
        <v>656.4</v>
      </c>
      <c r="F8" s="108">
        <f t="shared" si="0"/>
        <v>748</v>
      </c>
      <c r="G8" s="95">
        <f t="shared" si="1"/>
        <v>300</v>
      </c>
      <c r="H8" s="101">
        <f t="shared" si="2"/>
        <v>53.83</v>
      </c>
      <c r="I8" s="101">
        <f t="shared" si="3"/>
        <v>98</v>
      </c>
      <c r="J8" s="105" t="s">
        <v>26</v>
      </c>
      <c r="K8" s="109">
        <f>K7+60</f>
        <v>350</v>
      </c>
      <c r="M8" s="110">
        <v>200</v>
      </c>
    </row>
    <row r="9" spans="1:13">
      <c r="C9" s="106">
        <f>Emirates!AK11</f>
        <v>957.67</v>
      </c>
      <c r="D9" s="106">
        <f>'Air France'!AD11</f>
        <v>858.69999999999993</v>
      </c>
      <c r="E9" s="106">
        <f>Etihad!AK11</f>
        <v>726.4</v>
      </c>
      <c r="F9" s="108">
        <f t="shared" si="0"/>
        <v>808</v>
      </c>
      <c r="G9" s="95">
        <f t="shared" si="1"/>
        <v>300</v>
      </c>
      <c r="H9" s="101">
        <f t="shared" si="2"/>
        <v>53.83</v>
      </c>
      <c r="I9" s="101">
        <f t="shared" si="3"/>
        <v>98</v>
      </c>
      <c r="J9" s="105" t="s">
        <v>27</v>
      </c>
      <c r="K9" s="109">
        <f>K8+60</f>
        <v>410</v>
      </c>
      <c r="M9" s="110">
        <v>200</v>
      </c>
    </row>
    <row r="10" spans="1:13">
      <c r="C10" s="106">
        <f>Emirates!AK12</f>
        <v>1257.67</v>
      </c>
      <c r="D10" s="106">
        <f>'Air France'!AD12</f>
        <v>932.69999999999993</v>
      </c>
      <c r="E10" s="106">
        <f>Etihad!AK12</f>
        <v>806.4</v>
      </c>
      <c r="F10" s="108">
        <f t="shared" si="0"/>
        <v>908</v>
      </c>
      <c r="G10" s="95">
        <f t="shared" si="1"/>
        <v>300</v>
      </c>
      <c r="H10" s="101">
        <f t="shared" si="2"/>
        <v>53.83</v>
      </c>
      <c r="I10" s="101">
        <f t="shared" si="3"/>
        <v>98</v>
      </c>
      <c r="J10" s="105" t="s">
        <v>28</v>
      </c>
      <c r="K10" s="109">
        <f>K9+100</f>
        <v>510</v>
      </c>
      <c r="M10" s="110">
        <v>200</v>
      </c>
    </row>
    <row r="11" spans="1:13">
      <c r="C11" s="106">
        <f>Emirates!AK13</f>
        <v>1857.67</v>
      </c>
      <c r="D11" s="106">
        <f>'Air France'!AD13</f>
        <v>1256.7</v>
      </c>
      <c r="E11" s="106">
        <f>Etihad!AK13</f>
        <v>956.4</v>
      </c>
      <c r="F11" s="108">
        <f t="shared" si="0"/>
        <v>1008</v>
      </c>
      <c r="G11" s="95">
        <f t="shared" si="1"/>
        <v>300</v>
      </c>
      <c r="H11" s="101">
        <f t="shared" si="2"/>
        <v>53.83</v>
      </c>
      <c r="I11" s="101">
        <f t="shared" si="3"/>
        <v>98</v>
      </c>
      <c r="J11" s="105" t="s">
        <v>29</v>
      </c>
      <c r="K11" s="109">
        <f>K10+100</f>
        <v>610</v>
      </c>
      <c r="M11" s="110">
        <v>200</v>
      </c>
    </row>
    <row r="12" spans="1:13">
      <c r="C12" s="106">
        <f>Emirates!AK14</f>
        <v>0</v>
      </c>
      <c r="D12" s="106">
        <f>'Air France'!AD14</f>
        <v>1411.7</v>
      </c>
      <c r="E12" s="106">
        <f>Etihad!AK14</f>
        <v>1256.4000000000001</v>
      </c>
      <c r="F12" s="108">
        <f t="shared" si="0"/>
        <v>1118</v>
      </c>
      <c r="G12" s="95">
        <f t="shared" si="1"/>
        <v>300</v>
      </c>
      <c r="H12" s="101">
        <f t="shared" si="2"/>
        <v>53.83</v>
      </c>
      <c r="I12" s="101">
        <f t="shared" si="3"/>
        <v>98</v>
      </c>
      <c r="J12" s="102" t="s">
        <v>30</v>
      </c>
      <c r="K12" s="109">
        <f>K11+110</f>
        <v>720</v>
      </c>
      <c r="M12" s="110">
        <v>200</v>
      </c>
    </row>
    <row r="13" spans="1:13">
      <c r="C13" s="106"/>
      <c r="D13" s="106"/>
      <c r="E13" s="106"/>
      <c r="F13" s="108">
        <f t="shared" si="0"/>
        <v>1318</v>
      </c>
      <c r="G13" s="95">
        <f t="shared" si="1"/>
        <v>300</v>
      </c>
      <c r="H13" s="101">
        <f t="shared" si="2"/>
        <v>53.83</v>
      </c>
      <c r="I13" s="101">
        <f t="shared" si="3"/>
        <v>98</v>
      </c>
      <c r="J13" s="102" t="s">
        <v>31</v>
      </c>
      <c r="K13" s="109">
        <f>K12+200</f>
        <v>920</v>
      </c>
      <c r="M13" s="110">
        <v>200</v>
      </c>
    </row>
    <row r="14" spans="1:13">
      <c r="C14" s="106"/>
      <c r="D14" s="106"/>
      <c r="E14" s="106"/>
      <c r="F14" s="108">
        <f t="shared" si="0"/>
        <v>1618</v>
      </c>
      <c r="G14" s="95">
        <f t="shared" si="1"/>
        <v>300</v>
      </c>
      <c r="H14" s="101">
        <f t="shared" si="2"/>
        <v>53.83</v>
      </c>
      <c r="I14" s="101">
        <f t="shared" si="3"/>
        <v>98</v>
      </c>
      <c r="J14" s="102" t="s">
        <v>32</v>
      </c>
      <c r="K14" s="109">
        <f>K13+300</f>
        <v>1220</v>
      </c>
      <c r="M14" s="110">
        <v>200</v>
      </c>
    </row>
    <row r="15" spans="1:13">
      <c r="C15" s="106"/>
      <c r="D15" s="106"/>
      <c r="E15" s="106"/>
      <c r="H15" s="101"/>
      <c r="I15" s="101"/>
    </row>
    <row r="16" spans="1:13">
      <c r="B16" s="138" t="s">
        <v>9</v>
      </c>
      <c r="H16" s="101"/>
      <c r="I16" s="101"/>
    </row>
    <row r="17" spans="2:13">
      <c r="B17" s="138"/>
      <c r="C17" s="95">
        <f>Emirates!AK19</f>
        <v>792.67</v>
      </c>
      <c r="D17" s="95">
        <f>'Air France'!AD19</f>
        <v>649.69999999999993</v>
      </c>
      <c r="E17" s="95">
        <f>Etihad!AK19</f>
        <v>755.4</v>
      </c>
      <c r="F17" s="108">
        <f t="shared" ref="F17:F26" si="4">G17+I17+K17</f>
        <v>698</v>
      </c>
      <c r="G17" s="95">
        <f t="shared" ref="G17:G26" si="5">$G$5</f>
        <v>300</v>
      </c>
      <c r="H17" s="101">
        <f t="shared" ref="H17:H26" si="6">$H$5</f>
        <v>53.83</v>
      </c>
      <c r="I17" s="101">
        <f t="shared" ref="I17:I26" si="7">$I$5</f>
        <v>98</v>
      </c>
      <c r="J17" s="105" t="s">
        <v>82</v>
      </c>
      <c r="K17" s="109">
        <f t="shared" ref="K17:K26" si="8">K5+100</f>
        <v>300</v>
      </c>
      <c r="M17" s="110">
        <v>200</v>
      </c>
    </row>
    <row r="18" spans="2:13">
      <c r="C18" s="95">
        <f>Emirates!AK20</f>
        <v>851.67</v>
      </c>
      <c r="D18" s="95">
        <f>'Air France'!AD20</f>
        <v>710.69999999999993</v>
      </c>
      <c r="E18" s="95">
        <f>Etihad!AK20</f>
        <v>815.4</v>
      </c>
      <c r="F18" s="108">
        <f t="shared" si="4"/>
        <v>738</v>
      </c>
      <c r="G18" s="95">
        <f t="shared" si="5"/>
        <v>300</v>
      </c>
      <c r="H18" s="101">
        <f t="shared" si="6"/>
        <v>53.83</v>
      </c>
      <c r="I18" s="101">
        <f t="shared" si="7"/>
        <v>98</v>
      </c>
      <c r="J18" s="104" t="s">
        <v>34</v>
      </c>
      <c r="K18" s="109">
        <f t="shared" si="8"/>
        <v>340</v>
      </c>
      <c r="M18" s="110">
        <v>200</v>
      </c>
    </row>
    <row r="19" spans="2:13">
      <c r="C19" s="95">
        <f>Emirates!AK21</f>
        <v>910.67</v>
      </c>
      <c r="D19" s="95">
        <f>'Air France'!AD21</f>
        <v>784.69999999999993</v>
      </c>
      <c r="E19" s="95">
        <f>Etihad!AK21</f>
        <v>915.4</v>
      </c>
      <c r="F19" s="108">
        <f t="shared" si="4"/>
        <v>788</v>
      </c>
      <c r="G19" s="95">
        <f t="shared" si="5"/>
        <v>300</v>
      </c>
      <c r="H19" s="101">
        <f t="shared" si="6"/>
        <v>53.83</v>
      </c>
      <c r="I19" s="101">
        <f t="shared" si="7"/>
        <v>98</v>
      </c>
      <c r="J19" s="105" t="s">
        <v>35</v>
      </c>
      <c r="K19" s="109">
        <f t="shared" si="8"/>
        <v>390</v>
      </c>
      <c r="M19" s="110">
        <v>200</v>
      </c>
    </row>
    <row r="20" spans="2:13">
      <c r="C20" s="95">
        <f>Emirates!AK22</f>
        <v>969.67</v>
      </c>
      <c r="D20" s="95">
        <f>'Air France'!AD22</f>
        <v>888.69999999999993</v>
      </c>
      <c r="E20" s="95">
        <f>Etihad!AK22</f>
        <v>1065.4000000000001</v>
      </c>
      <c r="F20" s="108">
        <f t="shared" si="4"/>
        <v>848</v>
      </c>
      <c r="G20" s="95">
        <f t="shared" si="5"/>
        <v>300</v>
      </c>
      <c r="H20" s="101">
        <f t="shared" si="6"/>
        <v>53.83</v>
      </c>
      <c r="I20" s="101">
        <f t="shared" si="7"/>
        <v>98</v>
      </c>
      <c r="J20" s="105" t="s">
        <v>26</v>
      </c>
      <c r="K20" s="109">
        <f t="shared" si="8"/>
        <v>450</v>
      </c>
      <c r="M20" s="110">
        <v>200</v>
      </c>
    </row>
    <row r="21" spans="2:13">
      <c r="C21" s="95">
        <f>Emirates!AK23</f>
        <v>1139.67</v>
      </c>
      <c r="D21" s="95">
        <f>'Air France'!AD23</f>
        <v>962.69999999999993</v>
      </c>
      <c r="E21" s="95">
        <f>Etihad!AK23</f>
        <v>1265.4000000000001</v>
      </c>
      <c r="F21" s="108">
        <f t="shared" si="4"/>
        <v>908</v>
      </c>
      <c r="G21" s="95">
        <f t="shared" si="5"/>
        <v>300</v>
      </c>
      <c r="H21" s="101">
        <f t="shared" si="6"/>
        <v>53.83</v>
      </c>
      <c r="I21" s="101">
        <f t="shared" si="7"/>
        <v>98</v>
      </c>
      <c r="J21" s="105" t="s">
        <v>27</v>
      </c>
      <c r="K21" s="109">
        <f t="shared" si="8"/>
        <v>510</v>
      </c>
      <c r="M21" s="110">
        <v>200</v>
      </c>
    </row>
    <row r="22" spans="2:13">
      <c r="C22" s="95">
        <f>Emirates!AK24</f>
        <v>1309.67</v>
      </c>
      <c r="D22" s="95">
        <f>'Air France'!AD24</f>
        <v>1036.7</v>
      </c>
      <c r="E22" s="95">
        <f>Etihad!AK24</f>
        <v>1650.4</v>
      </c>
      <c r="F22" s="108">
        <f t="shared" si="4"/>
        <v>1008</v>
      </c>
      <c r="G22" s="95">
        <f t="shared" si="5"/>
        <v>300</v>
      </c>
      <c r="H22" s="101">
        <f t="shared" si="6"/>
        <v>53.83</v>
      </c>
      <c r="I22" s="101">
        <f t="shared" si="7"/>
        <v>98</v>
      </c>
      <c r="J22" s="105" t="s">
        <v>28</v>
      </c>
      <c r="K22" s="109">
        <f t="shared" si="8"/>
        <v>610</v>
      </c>
      <c r="M22" s="110">
        <v>200</v>
      </c>
    </row>
    <row r="23" spans="2:13">
      <c r="C23" s="95">
        <f>Emirates!AK25</f>
        <v>1479.67</v>
      </c>
      <c r="D23" s="95">
        <f>'Air France'!AD25</f>
        <v>1256.7</v>
      </c>
      <c r="E23" s="95">
        <f>Etihad!AK25</f>
        <v>1856.4</v>
      </c>
      <c r="F23" s="108">
        <f t="shared" si="4"/>
        <v>1108</v>
      </c>
      <c r="G23" s="95">
        <f t="shared" si="5"/>
        <v>300</v>
      </c>
      <c r="H23" s="101">
        <f t="shared" si="6"/>
        <v>53.83</v>
      </c>
      <c r="I23" s="101">
        <f t="shared" si="7"/>
        <v>98</v>
      </c>
      <c r="J23" s="105" t="s">
        <v>29</v>
      </c>
      <c r="K23" s="109">
        <f t="shared" si="8"/>
        <v>710</v>
      </c>
      <c r="M23" s="110">
        <v>200</v>
      </c>
    </row>
    <row r="24" spans="2:13">
      <c r="C24" s="95">
        <f>Emirates!AK26</f>
        <v>0</v>
      </c>
      <c r="D24" s="95">
        <f>'Air France'!AD26</f>
        <v>1411.7</v>
      </c>
      <c r="E24" s="95">
        <f>Etihad!AK26</f>
        <v>1256.4000000000001</v>
      </c>
      <c r="F24" s="108">
        <f t="shared" si="4"/>
        <v>1218</v>
      </c>
      <c r="G24" s="95">
        <f t="shared" si="5"/>
        <v>300</v>
      </c>
      <c r="H24" s="101">
        <f t="shared" si="6"/>
        <v>53.83</v>
      </c>
      <c r="I24" s="101">
        <f t="shared" si="7"/>
        <v>98</v>
      </c>
      <c r="J24" s="102" t="s">
        <v>30</v>
      </c>
      <c r="K24" s="109">
        <f t="shared" si="8"/>
        <v>820</v>
      </c>
      <c r="M24" s="110">
        <v>200</v>
      </c>
    </row>
    <row r="25" spans="2:13">
      <c r="F25" s="108">
        <f t="shared" si="4"/>
        <v>1418</v>
      </c>
      <c r="G25" s="95">
        <f t="shared" si="5"/>
        <v>300</v>
      </c>
      <c r="H25" s="101">
        <f t="shared" si="6"/>
        <v>53.83</v>
      </c>
      <c r="I25" s="101">
        <f t="shared" si="7"/>
        <v>98</v>
      </c>
      <c r="J25" s="102" t="s">
        <v>31</v>
      </c>
      <c r="K25" s="109">
        <f t="shared" si="8"/>
        <v>1020</v>
      </c>
      <c r="M25" s="110">
        <v>200</v>
      </c>
    </row>
    <row r="26" spans="2:13">
      <c r="F26" s="108">
        <f t="shared" si="4"/>
        <v>1718</v>
      </c>
      <c r="G26" s="95">
        <f t="shared" si="5"/>
        <v>300</v>
      </c>
      <c r="H26" s="101">
        <f t="shared" si="6"/>
        <v>53.83</v>
      </c>
      <c r="I26" s="101">
        <f t="shared" si="7"/>
        <v>98</v>
      </c>
      <c r="J26" s="102" t="s">
        <v>32</v>
      </c>
      <c r="K26" s="109">
        <f t="shared" si="8"/>
        <v>1320</v>
      </c>
      <c r="M26" s="110">
        <v>200</v>
      </c>
    </row>
    <row r="27" spans="2:13">
      <c r="H27" s="101"/>
      <c r="I27" s="101"/>
    </row>
    <row r="28" spans="2:13">
      <c r="H28" s="101"/>
      <c r="I28" s="101"/>
    </row>
    <row r="29" spans="2:13">
      <c r="B29" s="103" t="s">
        <v>5</v>
      </c>
      <c r="E29" s="95">
        <f>Etihad!AK30</f>
        <v>0</v>
      </c>
      <c r="F29" s="108">
        <f t="shared" ref="F29" si="9">G29+I29+K29</f>
        <v>2218</v>
      </c>
      <c r="G29" s="95">
        <f t="shared" ref="G29" si="10">$G$5</f>
        <v>300</v>
      </c>
      <c r="H29" s="101">
        <f t="shared" ref="H29" si="11">$H$5</f>
        <v>53.83</v>
      </c>
      <c r="I29" s="101">
        <f t="shared" ref="I29" si="12">$I$5</f>
        <v>98</v>
      </c>
      <c r="J29" s="102" t="s">
        <v>33</v>
      </c>
      <c r="K29" s="109">
        <f>K14+600</f>
        <v>1820</v>
      </c>
      <c r="M29" s="110">
        <v>260</v>
      </c>
    </row>
    <row r="30" spans="2:13">
      <c r="H30" s="101"/>
      <c r="I30" s="101"/>
    </row>
    <row r="31" spans="2:13">
      <c r="H31" s="101"/>
      <c r="I31" s="101"/>
    </row>
    <row r="32" spans="2:13">
      <c r="H32" s="101"/>
      <c r="I32" s="101"/>
    </row>
    <row r="33" spans="1:13">
      <c r="H33" s="101"/>
      <c r="I33" s="101"/>
    </row>
    <row r="34" spans="1:13">
      <c r="A34" s="97" t="s">
        <v>6</v>
      </c>
      <c r="H34" s="101"/>
      <c r="I34" s="101"/>
    </row>
    <row r="35" spans="1:13">
      <c r="B35" s="103" t="s">
        <v>5</v>
      </c>
      <c r="C35" s="95">
        <f>Emirates!AK47</f>
        <v>2017.42</v>
      </c>
      <c r="D35" s="95">
        <f>'Air France'!AD36</f>
        <v>2487.9</v>
      </c>
      <c r="E35" s="95">
        <f>Etihad!AK36</f>
        <v>1717.5900000000001</v>
      </c>
      <c r="F35" s="108">
        <f t="shared" ref="F35:F39" si="13">G35+I35+K35</f>
        <v>2048</v>
      </c>
      <c r="G35" s="95">
        <v>350</v>
      </c>
      <c r="H35" s="101">
        <f t="shared" ref="H35:H39" si="14">$H$5</f>
        <v>53.83</v>
      </c>
      <c r="I35" s="101">
        <f t="shared" ref="I35:I39" si="15">$I$5</f>
        <v>98</v>
      </c>
      <c r="J35" s="104" t="s">
        <v>196</v>
      </c>
      <c r="K35" s="109">
        <v>1600</v>
      </c>
      <c r="M35" s="110">
        <v>700</v>
      </c>
    </row>
    <row r="36" spans="1:13">
      <c r="C36" s="95">
        <f>Emirates!AK48</f>
        <v>3017.42</v>
      </c>
      <c r="D36" s="95">
        <f>'Air France'!AD37</f>
        <v>3227.9</v>
      </c>
      <c r="E36" s="95">
        <f>Etihad!AK37</f>
        <v>1909.5900000000001</v>
      </c>
      <c r="F36" s="108">
        <f t="shared" si="13"/>
        <v>2348</v>
      </c>
      <c r="G36" s="95">
        <f>$G$35</f>
        <v>350</v>
      </c>
      <c r="H36" s="101">
        <f t="shared" si="14"/>
        <v>53.83</v>
      </c>
      <c r="I36" s="101">
        <f t="shared" si="15"/>
        <v>98</v>
      </c>
      <c r="J36" s="104" t="s">
        <v>42</v>
      </c>
      <c r="K36" s="109">
        <f>K35+300</f>
        <v>1900</v>
      </c>
      <c r="M36" s="110">
        <v>700</v>
      </c>
    </row>
    <row r="37" spans="1:13">
      <c r="C37" s="95">
        <f>Emirates!AK49</f>
        <v>4517.42</v>
      </c>
      <c r="D37" s="95">
        <f>'Air France'!AD38</f>
        <v>3597.9</v>
      </c>
      <c r="E37" s="95">
        <f>Etihad!AK38</f>
        <v>2909.59</v>
      </c>
      <c r="F37" s="108">
        <f t="shared" si="13"/>
        <v>2748</v>
      </c>
      <c r="G37" s="95">
        <f t="shared" ref="G37:G39" si="16">$G$35</f>
        <v>350</v>
      </c>
      <c r="H37" s="101">
        <f t="shared" si="14"/>
        <v>53.83</v>
      </c>
      <c r="I37" s="101">
        <f t="shared" si="15"/>
        <v>98</v>
      </c>
      <c r="J37" s="102" t="s">
        <v>43</v>
      </c>
      <c r="K37" s="109">
        <f>K36+400</f>
        <v>2300</v>
      </c>
      <c r="M37" s="110">
        <v>700</v>
      </c>
    </row>
    <row r="38" spans="1:13">
      <c r="C38" s="95">
        <f>Emirates!AK50</f>
        <v>0</v>
      </c>
      <c r="D38" s="95">
        <f>'Air France'!AD39</f>
        <v>4040.9</v>
      </c>
      <c r="E38" s="95">
        <f>Etihad!AK39</f>
        <v>4409.59</v>
      </c>
      <c r="F38" s="108">
        <f t="shared" si="13"/>
        <v>3348</v>
      </c>
      <c r="G38" s="95">
        <f t="shared" si="16"/>
        <v>350</v>
      </c>
      <c r="H38" s="101">
        <f t="shared" si="14"/>
        <v>53.83</v>
      </c>
      <c r="I38" s="101">
        <f t="shared" si="15"/>
        <v>98</v>
      </c>
      <c r="J38" s="102" t="s">
        <v>44</v>
      </c>
      <c r="K38" s="109">
        <f>K37+600</f>
        <v>2900</v>
      </c>
      <c r="M38" s="110">
        <v>700</v>
      </c>
    </row>
    <row r="39" spans="1:13">
      <c r="C39" s="95">
        <f>Emirates!AK51</f>
        <v>0</v>
      </c>
      <c r="F39" s="108">
        <f t="shared" si="13"/>
        <v>4148</v>
      </c>
      <c r="G39" s="95">
        <f t="shared" si="16"/>
        <v>350</v>
      </c>
      <c r="H39" s="101">
        <f t="shared" si="14"/>
        <v>53.83</v>
      </c>
      <c r="I39" s="101">
        <f t="shared" si="15"/>
        <v>98</v>
      </c>
      <c r="J39" s="102" t="s">
        <v>45</v>
      </c>
      <c r="K39" s="109">
        <f>K38+800</f>
        <v>3700</v>
      </c>
      <c r="M39" s="110">
        <v>700</v>
      </c>
    </row>
    <row r="40" spans="1:13">
      <c r="H40" s="101"/>
      <c r="I40" s="101"/>
    </row>
    <row r="41" spans="1:13">
      <c r="H41" s="101"/>
      <c r="I41" s="101"/>
    </row>
  </sheetData>
  <mergeCells count="2">
    <mergeCell ref="B3:B5"/>
    <mergeCell ref="B16:B1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pane xSplit="1" ySplit="1" topLeftCell="B2" activePane="bottomRight" state="frozen"/>
      <selection activeCell="C22" sqref="C22"/>
      <selection pane="topRight" activeCell="C22" sqref="C22"/>
      <selection pane="bottomLeft" activeCell="C22" sqref="C22"/>
      <selection pane="bottomRight" activeCell="J1" sqref="J1:J1048576"/>
    </sheetView>
  </sheetViews>
  <sheetFormatPr defaultColWidth="8.88671875" defaultRowHeight="14.4"/>
  <cols>
    <col min="1" max="1" width="8.88671875" style="96"/>
    <col min="2" max="2" width="10.33203125" style="96" bestFit="1" customWidth="1"/>
    <col min="3" max="3" width="12.44140625" style="95" bestFit="1" customWidth="1"/>
    <col min="4" max="4" width="12.44140625" style="108" customWidth="1"/>
    <col min="5" max="5" width="12.44140625" style="95" customWidth="1"/>
    <col min="6" max="7" width="10.6640625" style="106" bestFit="1" customWidth="1"/>
    <col min="8" max="8" width="11.33203125" style="102" bestFit="1" customWidth="1"/>
    <col min="9" max="9" width="14" style="109" bestFit="1" customWidth="1"/>
    <col min="10" max="10" width="8.88671875" style="96"/>
    <col min="11" max="11" width="8.88671875" style="110"/>
    <col min="12" max="16384" width="8.88671875" style="96"/>
  </cols>
  <sheetData>
    <row r="1" spans="1:11">
      <c r="C1" s="95" t="s">
        <v>211</v>
      </c>
      <c r="D1" s="108" t="s">
        <v>192</v>
      </c>
      <c r="E1" s="95" t="s">
        <v>192</v>
      </c>
      <c r="F1" s="101" t="s">
        <v>79</v>
      </c>
      <c r="G1" s="101" t="s">
        <v>188</v>
      </c>
      <c r="H1" s="102" t="s">
        <v>80</v>
      </c>
      <c r="I1" s="109" t="s">
        <v>187</v>
      </c>
    </row>
    <row r="2" spans="1:11">
      <c r="A2" s="97" t="s">
        <v>0</v>
      </c>
      <c r="E2" s="95" t="s">
        <v>193</v>
      </c>
      <c r="F2" s="101" t="s">
        <v>194</v>
      </c>
      <c r="G2" s="101" t="s">
        <v>194</v>
      </c>
    </row>
    <row r="3" spans="1:11">
      <c r="A3" s="97"/>
      <c r="B3" s="138" t="s">
        <v>8</v>
      </c>
      <c r="F3" s="101"/>
      <c r="G3" s="101"/>
      <c r="K3" s="110" t="s">
        <v>189</v>
      </c>
    </row>
    <row r="4" spans="1:11">
      <c r="A4" s="97"/>
      <c r="B4" s="138"/>
      <c r="F4" s="101" t="s">
        <v>190</v>
      </c>
      <c r="G4" s="101"/>
    </row>
    <row r="5" spans="1:11">
      <c r="B5" s="138"/>
      <c r="C5" s="106">
        <f>Emirates!AM7</f>
        <v>618.70000000000005</v>
      </c>
      <c r="D5" s="108">
        <f>E5+G5+I5</f>
        <v>587.6</v>
      </c>
      <c r="E5" s="95">
        <v>300</v>
      </c>
      <c r="F5" s="101">
        <v>56.85</v>
      </c>
      <c r="G5" s="101">
        <v>87.6</v>
      </c>
      <c r="H5" s="105" t="s">
        <v>82</v>
      </c>
      <c r="I5" s="109">
        <v>200</v>
      </c>
      <c r="K5" s="110">
        <v>200</v>
      </c>
    </row>
    <row r="6" spans="1:11">
      <c r="C6" s="106">
        <f>Emirates!AM8</f>
        <v>668.7</v>
      </c>
      <c r="D6" s="108">
        <f t="shared" ref="D6:D14" si="0">E6+G6+I6</f>
        <v>627.6</v>
      </c>
      <c r="E6" s="95">
        <f>$E$5</f>
        <v>300</v>
      </c>
      <c r="F6" s="101">
        <f>$F$5</f>
        <v>56.85</v>
      </c>
      <c r="G6" s="101">
        <f>$G$5</f>
        <v>87.6</v>
      </c>
      <c r="H6" s="104" t="s">
        <v>34</v>
      </c>
      <c r="I6" s="109">
        <f>I5+40</f>
        <v>240</v>
      </c>
      <c r="K6" s="110">
        <v>200</v>
      </c>
    </row>
    <row r="7" spans="1:11">
      <c r="C7" s="106">
        <f>Emirates!AM9</f>
        <v>738.7</v>
      </c>
      <c r="D7" s="108">
        <f t="shared" si="0"/>
        <v>677.6</v>
      </c>
      <c r="E7" s="95">
        <f t="shared" ref="E7:E14" si="1">$E$5</f>
        <v>300</v>
      </c>
      <c r="F7" s="101">
        <f t="shared" ref="F7:F14" si="2">$F$5</f>
        <v>56.85</v>
      </c>
      <c r="G7" s="101">
        <f t="shared" ref="G7:G14" si="3">$G$5</f>
        <v>87.6</v>
      </c>
      <c r="H7" s="105" t="s">
        <v>35</v>
      </c>
      <c r="I7" s="109">
        <f>I6+50</f>
        <v>290</v>
      </c>
      <c r="K7" s="110">
        <v>200</v>
      </c>
    </row>
    <row r="8" spans="1:11">
      <c r="C8" s="106">
        <f>Emirates!AM10</f>
        <v>818.7</v>
      </c>
      <c r="D8" s="108">
        <f t="shared" si="0"/>
        <v>737.6</v>
      </c>
      <c r="E8" s="95">
        <f t="shared" si="1"/>
        <v>300</v>
      </c>
      <c r="F8" s="101">
        <f t="shared" si="2"/>
        <v>56.85</v>
      </c>
      <c r="G8" s="101">
        <f t="shared" si="3"/>
        <v>87.6</v>
      </c>
      <c r="H8" s="105" t="s">
        <v>26</v>
      </c>
      <c r="I8" s="109">
        <f>I7+60</f>
        <v>350</v>
      </c>
      <c r="K8" s="110">
        <v>200</v>
      </c>
    </row>
    <row r="9" spans="1:11">
      <c r="C9" s="106">
        <f>Emirates!AM11</f>
        <v>968.7</v>
      </c>
      <c r="D9" s="108">
        <f t="shared" si="0"/>
        <v>797.6</v>
      </c>
      <c r="E9" s="95">
        <f t="shared" si="1"/>
        <v>300</v>
      </c>
      <c r="F9" s="101">
        <f t="shared" si="2"/>
        <v>56.85</v>
      </c>
      <c r="G9" s="101">
        <f t="shared" si="3"/>
        <v>87.6</v>
      </c>
      <c r="H9" s="105" t="s">
        <v>27</v>
      </c>
      <c r="I9" s="109">
        <f>I8+60</f>
        <v>410</v>
      </c>
      <c r="K9" s="110">
        <v>200</v>
      </c>
    </row>
    <row r="10" spans="1:11">
      <c r="C10" s="106">
        <f>Emirates!AM12</f>
        <v>1268.7</v>
      </c>
      <c r="D10" s="108">
        <f t="shared" si="0"/>
        <v>897.6</v>
      </c>
      <c r="E10" s="95">
        <f t="shared" si="1"/>
        <v>300</v>
      </c>
      <c r="F10" s="101">
        <f t="shared" si="2"/>
        <v>56.85</v>
      </c>
      <c r="G10" s="101">
        <f t="shared" si="3"/>
        <v>87.6</v>
      </c>
      <c r="H10" s="105" t="s">
        <v>28</v>
      </c>
      <c r="I10" s="109">
        <f>I9+100</f>
        <v>510</v>
      </c>
      <c r="K10" s="110">
        <v>200</v>
      </c>
    </row>
    <row r="11" spans="1:11">
      <c r="C11" s="106">
        <f>Emirates!AM13</f>
        <v>1868.7</v>
      </c>
      <c r="D11" s="108">
        <f t="shared" si="0"/>
        <v>997.6</v>
      </c>
      <c r="E11" s="95">
        <f t="shared" si="1"/>
        <v>300</v>
      </c>
      <c r="F11" s="101">
        <f t="shared" si="2"/>
        <v>56.85</v>
      </c>
      <c r="G11" s="101">
        <f t="shared" si="3"/>
        <v>87.6</v>
      </c>
      <c r="H11" s="105" t="s">
        <v>29</v>
      </c>
      <c r="I11" s="109">
        <f>I10+100</f>
        <v>610</v>
      </c>
      <c r="K11" s="110">
        <v>200</v>
      </c>
    </row>
    <row r="12" spans="1:11">
      <c r="C12" s="106">
        <f>Emirates!AM14</f>
        <v>0</v>
      </c>
      <c r="D12" s="108">
        <f t="shared" si="0"/>
        <v>1107.5999999999999</v>
      </c>
      <c r="E12" s="95">
        <f t="shared" si="1"/>
        <v>300</v>
      </c>
      <c r="F12" s="101">
        <f t="shared" si="2"/>
        <v>56.85</v>
      </c>
      <c r="G12" s="101">
        <f t="shared" si="3"/>
        <v>87.6</v>
      </c>
      <c r="H12" s="102" t="s">
        <v>30</v>
      </c>
      <c r="I12" s="109">
        <f>I11+110</f>
        <v>720</v>
      </c>
      <c r="K12" s="110">
        <v>200</v>
      </c>
    </row>
    <row r="13" spans="1:11">
      <c r="B13" s="138" t="s">
        <v>9</v>
      </c>
      <c r="C13" s="106"/>
      <c r="D13" s="108">
        <f t="shared" si="0"/>
        <v>1307.5999999999999</v>
      </c>
      <c r="E13" s="95">
        <f t="shared" si="1"/>
        <v>300</v>
      </c>
      <c r="F13" s="101">
        <f t="shared" si="2"/>
        <v>56.85</v>
      </c>
      <c r="G13" s="101">
        <f t="shared" si="3"/>
        <v>87.6</v>
      </c>
      <c r="H13" s="102" t="s">
        <v>31</v>
      </c>
      <c r="I13" s="109">
        <f>I12+200</f>
        <v>920</v>
      </c>
      <c r="K13" s="110">
        <v>200</v>
      </c>
    </row>
    <row r="14" spans="1:11">
      <c r="B14" s="138"/>
      <c r="C14" s="106"/>
      <c r="D14" s="108">
        <f t="shared" si="0"/>
        <v>1607.6</v>
      </c>
      <c r="E14" s="95">
        <f t="shared" si="1"/>
        <v>300</v>
      </c>
      <c r="F14" s="101">
        <f t="shared" si="2"/>
        <v>56.85</v>
      </c>
      <c r="G14" s="101">
        <f t="shared" si="3"/>
        <v>87.6</v>
      </c>
      <c r="H14" s="102" t="s">
        <v>32</v>
      </c>
      <c r="I14" s="109">
        <f>I13+300</f>
        <v>1220</v>
      </c>
      <c r="K14" s="110">
        <v>200</v>
      </c>
    </row>
    <row r="15" spans="1:11">
      <c r="B15" s="138"/>
      <c r="C15" s="106"/>
      <c r="F15" s="101"/>
      <c r="G15" s="101"/>
    </row>
    <row r="16" spans="1:11">
      <c r="B16" s="138"/>
      <c r="F16" s="101"/>
      <c r="G16" s="101"/>
    </row>
    <row r="17" spans="2:11">
      <c r="B17" s="138"/>
      <c r="C17" s="95">
        <f>Emirates!AM19</f>
        <v>803.7</v>
      </c>
      <c r="D17" s="108">
        <f t="shared" ref="D17:D26" si="4">E17+G17+I17</f>
        <v>662.6</v>
      </c>
      <c r="E17" s="95">
        <f t="shared" ref="E17:E26" si="5">$E$5</f>
        <v>300</v>
      </c>
      <c r="F17" s="101">
        <f t="shared" ref="F17:F26" si="6">$F$5</f>
        <v>56.85</v>
      </c>
      <c r="G17" s="101">
        <f t="shared" ref="G17:G26" si="7">$G$5</f>
        <v>87.6</v>
      </c>
      <c r="H17" s="105" t="s">
        <v>82</v>
      </c>
      <c r="I17" s="109">
        <f>I5+75</f>
        <v>275</v>
      </c>
      <c r="K17" s="110">
        <v>200</v>
      </c>
    </row>
    <row r="18" spans="2:11">
      <c r="C18" s="95">
        <f>Emirates!AM20</f>
        <v>862.7</v>
      </c>
      <c r="D18" s="108">
        <f t="shared" si="4"/>
        <v>727.6</v>
      </c>
      <c r="E18" s="95">
        <f t="shared" si="5"/>
        <v>300</v>
      </c>
      <c r="F18" s="101">
        <f t="shared" si="6"/>
        <v>56.85</v>
      </c>
      <c r="G18" s="101">
        <f t="shared" si="7"/>
        <v>87.6</v>
      </c>
      <c r="H18" s="104" t="s">
        <v>34</v>
      </c>
      <c r="I18" s="109">
        <f t="shared" ref="I18:I26" si="8">I6+100</f>
        <v>340</v>
      </c>
      <c r="K18" s="110">
        <v>200</v>
      </c>
    </row>
    <row r="19" spans="2:11">
      <c r="C19" s="95">
        <f>Emirates!AM21</f>
        <v>921.7</v>
      </c>
      <c r="D19" s="108">
        <f t="shared" si="4"/>
        <v>777.6</v>
      </c>
      <c r="E19" s="95">
        <f t="shared" si="5"/>
        <v>300</v>
      </c>
      <c r="F19" s="101">
        <f t="shared" si="6"/>
        <v>56.85</v>
      </c>
      <c r="G19" s="101">
        <f t="shared" si="7"/>
        <v>87.6</v>
      </c>
      <c r="H19" s="105" t="s">
        <v>35</v>
      </c>
      <c r="I19" s="109">
        <f t="shared" si="8"/>
        <v>390</v>
      </c>
      <c r="K19" s="110">
        <v>200</v>
      </c>
    </row>
    <row r="20" spans="2:11">
      <c r="C20" s="95">
        <f>Emirates!AM22</f>
        <v>980.7</v>
      </c>
      <c r="D20" s="108">
        <f t="shared" si="4"/>
        <v>837.6</v>
      </c>
      <c r="E20" s="95">
        <f t="shared" si="5"/>
        <v>300</v>
      </c>
      <c r="F20" s="101">
        <f t="shared" si="6"/>
        <v>56.85</v>
      </c>
      <c r="G20" s="101">
        <f t="shared" si="7"/>
        <v>87.6</v>
      </c>
      <c r="H20" s="105" t="s">
        <v>26</v>
      </c>
      <c r="I20" s="109">
        <f t="shared" si="8"/>
        <v>450</v>
      </c>
      <c r="K20" s="110">
        <v>200</v>
      </c>
    </row>
    <row r="21" spans="2:11">
      <c r="C21" s="95">
        <f>Emirates!AM23</f>
        <v>1150.7</v>
      </c>
      <c r="D21" s="108">
        <f t="shared" si="4"/>
        <v>897.6</v>
      </c>
      <c r="E21" s="95">
        <f t="shared" si="5"/>
        <v>300</v>
      </c>
      <c r="F21" s="101">
        <f t="shared" si="6"/>
        <v>56.85</v>
      </c>
      <c r="G21" s="101">
        <f t="shared" si="7"/>
        <v>87.6</v>
      </c>
      <c r="H21" s="105" t="s">
        <v>27</v>
      </c>
      <c r="I21" s="109">
        <f t="shared" si="8"/>
        <v>510</v>
      </c>
      <c r="K21" s="110">
        <v>200</v>
      </c>
    </row>
    <row r="22" spans="2:11">
      <c r="C22" s="95">
        <f>Emirates!AM24</f>
        <v>1320.7</v>
      </c>
      <c r="D22" s="108">
        <f t="shared" si="4"/>
        <v>997.6</v>
      </c>
      <c r="E22" s="95">
        <f t="shared" si="5"/>
        <v>300</v>
      </c>
      <c r="F22" s="101">
        <f t="shared" si="6"/>
        <v>56.85</v>
      </c>
      <c r="G22" s="101">
        <f t="shared" si="7"/>
        <v>87.6</v>
      </c>
      <c r="H22" s="105" t="s">
        <v>28</v>
      </c>
      <c r="I22" s="109">
        <f t="shared" si="8"/>
        <v>610</v>
      </c>
      <c r="K22" s="110">
        <v>200</v>
      </c>
    </row>
    <row r="23" spans="2:11">
      <c r="C23" s="95">
        <f>Emirates!AM25</f>
        <v>1490.7</v>
      </c>
      <c r="D23" s="108">
        <f t="shared" si="4"/>
        <v>1097.5999999999999</v>
      </c>
      <c r="E23" s="95">
        <f t="shared" si="5"/>
        <v>300</v>
      </c>
      <c r="F23" s="101">
        <f t="shared" si="6"/>
        <v>56.85</v>
      </c>
      <c r="G23" s="101">
        <f t="shared" si="7"/>
        <v>87.6</v>
      </c>
      <c r="H23" s="105" t="s">
        <v>29</v>
      </c>
      <c r="I23" s="109">
        <f t="shared" si="8"/>
        <v>710</v>
      </c>
      <c r="K23" s="110">
        <v>200</v>
      </c>
    </row>
    <row r="24" spans="2:11">
      <c r="C24" s="95">
        <f>Emirates!AM26</f>
        <v>0</v>
      </c>
      <c r="D24" s="108">
        <f t="shared" si="4"/>
        <v>1207.5999999999999</v>
      </c>
      <c r="E24" s="95">
        <f t="shared" si="5"/>
        <v>300</v>
      </c>
      <c r="F24" s="101">
        <f t="shared" si="6"/>
        <v>56.85</v>
      </c>
      <c r="G24" s="101">
        <f t="shared" si="7"/>
        <v>87.6</v>
      </c>
      <c r="H24" s="102" t="s">
        <v>30</v>
      </c>
      <c r="I24" s="109">
        <f t="shared" si="8"/>
        <v>820</v>
      </c>
      <c r="K24" s="110">
        <v>200</v>
      </c>
    </row>
    <row r="25" spans="2:11">
      <c r="D25" s="108">
        <f t="shared" si="4"/>
        <v>1407.6</v>
      </c>
      <c r="E25" s="95">
        <f t="shared" si="5"/>
        <v>300</v>
      </c>
      <c r="F25" s="101">
        <f t="shared" si="6"/>
        <v>56.85</v>
      </c>
      <c r="G25" s="101">
        <f t="shared" si="7"/>
        <v>87.6</v>
      </c>
      <c r="H25" s="102" t="s">
        <v>31</v>
      </c>
      <c r="I25" s="109">
        <f t="shared" si="8"/>
        <v>1020</v>
      </c>
      <c r="K25" s="110">
        <v>200</v>
      </c>
    </row>
    <row r="26" spans="2:11">
      <c r="D26" s="108">
        <f t="shared" si="4"/>
        <v>1707.6</v>
      </c>
      <c r="E26" s="95">
        <f t="shared" si="5"/>
        <v>300</v>
      </c>
      <c r="F26" s="101">
        <f t="shared" si="6"/>
        <v>56.85</v>
      </c>
      <c r="G26" s="101">
        <f t="shared" si="7"/>
        <v>87.6</v>
      </c>
      <c r="H26" s="102" t="s">
        <v>32</v>
      </c>
      <c r="I26" s="109">
        <f t="shared" si="8"/>
        <v>1320</v>
      </c>
      <c r="K26" s="110">
        <v>200</v>
      </c>
    </row>
    <row r="27" spans="2:11">
      <c r="F27" s="101"/>
      <c r="G27" s="101"/>
    </row>
    <row r="28" spans="2:11">
      <c r="F28" s="101"/>
      <c r="G28" s="101"/>
    </row>
    <row r="29" spans="2:11">
      <c r="B29" s="103" t="s">
        <v>5</v>
      </c>
      <c r="C29" s="95">
        <f>Emirates!AM41</f>
        <v>217.7</v>
      </c>
      <c r="D29" s="108">
        <f t="shared" ref="D29" si="9">E29+G29+I29</f>
        <v>2207.6</v>
      </c>
      <c r="E29" s="95">
        <f t="shared" ref="E29" si="10">$E$5</f>
        <v>300</v>
      </c>
      <c r="F29" s="101">
        <f t="shared" ref="F29" si="11">$F$5</f>
        <v>56.85</v>
      </c>
      <c r="G29" s="101">
        <f t="shared" ref="G29" si="12">$G$5</f>
        <v>87.6</v>
      </c>
      <c r="H29" s="102" t="s">
        <v>33</v>
      </c>
      <c r="I29" s="109">
        <f>I14+600</f>
        <v>1820</v>
      </c>
      <c r="K29" s="110">
        <v>260</v>
      </c>
    </row>
    <row r="30" spans="2:11">
      <c r="C30" s="95">
        <f>Emirates!AM42</f>
        <v>217.7</v>
      </c>
      <c r="F30" s="101"/>
      <c r="G30" s="101"/>
    </row>
    <row r="31" spans="2:11">
      <c r="C31" s="95">
        <f>Emirates!AM43</f>
        <v>217.7</v>
      </c>
      <c r="F31" s="101"/>
      <c r="G31" s="101"/>
    </row>
    <row r="32" spans="2:11">
      <c r="F32" s="101"/>
      <c r="G32" s="101"/>
    </row>
    <row r="33" spans="1:11">
      <c r="F33" s="101"/>
      <c r="G33" s="101"/>
    </row>
    <row r="34" spans="1:11">
      <c r="A34" s="97" t="s">
        <v>6</v>
      </c>
      <c r="F34" s="101"/>
      <c r="G34" s="101"/>
    </row>
    <row r="35" spans="1:11">
      <c r="B35" s="103" t="s">
        <v>5</v>
      </c>
      <c r="C35" s="95">
        <f>Emirates!AM47</f>
        <v>2028.45</v>
      </c>
      <c r="D35" s="108">
        <f t="shared" ref="D35:D39" si="13">E35+G35+I35</f>
        <v>2037.6</v>
      </c>
      <c r="E35" s="95">
        <v>350</v>
      </c>
      <c r="F35" s="101">
        <f t="shared" ref="F35:F39" si="14">$F$5</f>
        <v>56.85</v>
      </c>
      <c r="G35" s="101">
        <f t="shared" ref="G35:G39" si="15">$G$5</f>
        <v>87.6</v>
      </c>
      <c r="H35" s="104" t="s">
        <v>196</v>
      </c>
      <c r="I35" s="109">
        <v>1600</v>
      </c>
      <c r="K35" s="110">
        <v>700</v>
      </c>
    </row>
    <row r="36" spans="1:11">
      <c r="C36" s="95">
        <f>Emirates!AM48</f>
        <v>3028.45</v>
      </c>
      <c r="D36" s="108">
        <f t="shared" si="13"/>
        <v>2337.6</v>
      </c>
      <c r="E36" s="95">
        <f>$E$35</f>
        <v>350</v>
      </c>
      <c r="F36" s="101">
        <f t="shared" si="14"/>
        <v>56.85</v>
      </c>
      <c r="G36" s="101">
        <f t="shared" si="15"/>
        <v>87.6</v>
      </c>
      <c r="H36" s="104" t="s">
        <v>42</v>
      </c>
      <c r="I36" s="109">
        <f>I35+300</f>
        <v>1900</v>
      </c>
      <c r="K36" s="110">
        <v>700</v>
      </c>
    </row>
    <row r="37" spans="1:11">
      <c r="C37" s="95">
        <f>Emirates!AM49</f>
        <v>4528.45</v>
      </c>
      <c r="D37" s="108">
        <f t="shared" si="13"/>
        <v>2737.6</v>
      </c>
      <c r="E37" s="95">
        <f t="shared" ref="E37:E39" si="16">$E$35</f>
        <v>350</v>
      </c>
      <c r="F37" s="101">
        <f t="shared" si="14"/>
        <v>56.85</v>
      </c>
      <c r="G37" s="101">
        <f t="shared" si="15"/>
        <v>87.6</v>
      </c>
      <c r="H37" s="102" t="s">
        <v>43</v>
      </c>
      <c r="I37" s="109">
        <f>I36+400</f>
        <v>2300</v>
      </c>
      <c r="K37" s="110">
        <v>700</v>
      </c>
    </row>
    <row r="38" spans="1:11">
      <c r="C38" s="95">
        <f>Emirates!AM50</f>
        <v>0</v>
      </c>
      <c r="D38" s="108">
        <f t="shared" si="13"/>
        <v>3337.6</v>
      </c>
      <c r="E38" s="95">
        <f t="shared" si="16"/>
        <v>350</v>
      </c>
      <c r="F38" s="101">
        <f t="shared" si="14"/>
        <v>56.85</v>
      </c>
      <c r="G38" s="101">
        <f t="shared" si="15"/>
        <v>87.6</v>
      </c>
      <c r="H38" s="102" t="s">
        <v>44</v>
      </c>
      <c r="I38" s="109">
        <f>I37+600</f>
        <v>2900</v>
      </c>
      <c r="K38" s="110">
        <v>700</v>
      </c>
    </row>
    <row r="39" spans="1:11">
      <c r="C39" s="95">
        <f>Emirates!AM51</f>
        <v>0</v>
      </c>
      <c r="D39" s="108">
        <f t="shared" si="13"/>
        <v>4137.6000000000004</v>
      </c>
      <c r="E39" s="95">
        <f t="shared" si="16"/>
        <v>350</v>
      </c>
      <c r="F39" s="101">
        <f t="shared" si="14"/>
        <v>56.85</v>
      </c>
      <c r="G39" s="101">
        <f t="shared" si="15"/>
        <v>87.6</v>
      </c>
      <c r="H39" s="102" t="s">
        <v>45</v>
      </c>
      <c r="I39" s="109">
        <f>I38+800</f>
        <v>3700</v>
      </c>
      <c r="K39" s="110">
        <v>700</v>
      </c>
    </row>
    <row r="40" spans="1:11">
      <c r="F40" s="101"/>
      <c r="G40" s="101"/>
    </row>
    <row r="41" spans="1:11">
      <c r="F41" s="101"/>
      <c r="G41" s="101"/>
    </row>
    <row r="42" spans="1:11">
      <c r="F42" s="101"/>
      <c r="G42" s="101"/>
    </row>
  </sheetData>
  <mergeCells count="2">
    <mergeCell ref="B13:B17"/>
    <mergeCell ref="B3:B5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Air France</vt:lpstr>
      <vt:lpstr>Emirates</vt:lpstr>
      <vt:lpstr>Etihad</vt:lpstr>
      <vt:lpstr>Summary BOM</vt:lpstr>
      <vt:lpstr>Summary DEL</vt:lpstr>
      <vt:lpstr>Summary BLR</vt:lpstr>
      <vt:lpstr>Summary MAA</vt:lpstr>
      <vt:lpstr>Summary HYD</vt:lpstr>
      <vt:lpstr>Summary COK</vt:lpstr>
      <vt:lpstr>Summary TRV</vt:lpstr>
      <vt:lpstr>Summary CCJ</vt:lpstr>
      <vt:lpstr>Summary AMD</vt:lpstr>
      <vt:lpstr>Add Ons DOM India</vt:lpstr>
      <vt:lpstr>DOM RU Add-ons</vt:lpstr>
      <vt:lpstr>ATPCO 5 6 7 8 12 16</vt:lpstr>
      <vt:lpstr>Other ATPCO CAT</vt:lpstr>
      <vt:lpstr>Rbds 9W and Feeder</vt:lpstr>
      <vt:lpstr>Retention BRU</vt:lpstr>
      <vt:lpstr>Retention PAR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Ganser</dc:creator>
  <cp:lastModifiedBy>Christian Ganser</cp:lastModifiedBy>
  <cp:lastPrinted>2015-10-12T09:31:31Z</cp:lastPrinted>
  <dcterms:created xsi:type="dcterms:W3CDTF">2014-01-09T07:45:55Z</dcterms:created>
  <dcterms:modified xsi:type="dcterms:W3CDTF">2015-10-22T17:54:18Z</dcterms:modified>
</cp:coreProperties>
</file>